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9105" activeTab="0"/>
  </bookViews>
  <sheets>
    <sheet name="yobit" sheetId="1" r:id="rId1"/>
  </sheets>
  <definedNames>
    <definedName name="убер">#REF!</definedName>
  </definedNames>
  <calcPr fullCalcOnLoad="1"/>
</workbook>
</file>

<file path=xl/sharedStrings.xml><?xml version="1.0" encoding="utf-8"?>
<sst xmlns="http://schemas.openxmlformats.org/spreadsheetml/2006/main" count="90" uniqueCount="76">
  <si>
    <t>перевёл на 14%, 03.02 продал по 3719 р. 2.1 spc с инвеста на сумму 7980 р., купил по 28.3 р. 280 лиза на 7840 р., вложил в инвест 10%</t>
  </si>
  <si>
    <t>перевёл на 16%, 04.02 продал по 6110 р. 1.4 spc с инвеста на сумму 8540 р., купил по 2.1 р. 4000 sw на 8416 р., вложил в инвест под 12%</t>
  </si>
  <si>
    <t>хотел продать 0.8 spс, курс упал, завёл новый инвест на 17%</t>
  </si>
  <si>
    <t>инвест НЕ начислился, надо в дайс на liza играть!</t>
  </si>
  <si>
    <r>
      <t>прибыль</t>
    </r>
    <r>
      <rPr>
        <sz val="10"/>
        <rFont val="Arial Cyr"/>
        <family val="0"/>
      </rPr>
      <t xml:space="preserve"> в сумме если всё продать</t>
    </r>
  </si>
  <si>
    <t>перевёл на 17%, хотел продать 0.8 spc, не вышло!</t>
  </si>
  <si>
    <t>закрыл инвест, купил DFT по 48 30 монет на 1442.88</t>
  </si>
  <si>
    <t>dft</t>
  </si>
  <si>
    <t>под 6%</t>
  </si>
  <si>
    <t>Инвест не зачислен! Nocoins, с обеда! Тянул, по чату зачисляли - враньё всё в чате!!! 11% - нет монет, 10% нет монет, 6% есть, но надо 5000 sw,</t>
  </si>
  <si>
    <t>olit</t>
  </si>
  <si>
    <t>под 5%</t>
  </si>
  <si>
    <t>слил 1050 р. из 1200 на боте</t>
  </si>
  <si>
    <t>в 0:20 будет</t>
  </si>
  <si>
    <t>закрыл, 45 по 4.5 р продал, 500 в новый инвест</t>
  </si>
  <si>
    <t>закрыл, 35 по 4.5 продал, 500 в новый инвест</t>
  </si>
  <si>
    <t>420 снял и продал по 3.7</t>
  </si>
  <si>
    <t>fsn</t>
  </si>
  <si>
    <t>Еле еле продал 11.02 по 2.7 р на 708.3934236</t>
  </si>
  <si>
    <t>снял 420 монет, продал по 3.7 р. на 1554 р., купил fsn на 1914 р., итого 2335 р. выгода (из 3600)</t>
  </si>
  <si>
    <t>продать не вышло, докупил ещё 75 монет по 1.7 р на 127 р и в инвест 5%</t>
  </si>
  <si>
    <t>будет в 13:02</t>
  </si>
  <si>
    <t>no coin и монета гнилая - продал по 2.25 - не вышло, докупил и положил под 5%</t>
  </si>
  <si>
    <t>Общий счёт</t>
  </si>
  <si>
    <t>купил по 2 р. 289.95 vntx, на 581 р. - добавим. Однако накрывается похоже - лихорадит vntx</t>
  </si>
  <si>
    <t>слил btv до 0 почти</t>
  </si>
  <si>
    <t>no coins</t>
  </si>
  <si>
    <t>sw накрылся, продал и купил ещё 444 vntx по 3.12, на 1390 р.</t>
  </si>
  <si>
    <t>в 1:50 будет</t>
  </si>
  <si>
    <t>инвест закончен, следующий надо 55 000 sw, если по 0.23 то надо 239 130 р. Продал по 0.218 на 1390 р., потери 7022 р.</t>
  </si>
  <si>
    <r>
      <t>под 5%,</t>
    </r>
    <r>
      <rPr>
        <sz val="10"/>
        <color indexed="55"/>
        <rFont val="Arial Cyr"/>
        <family val="0"/>
      </rPr>
      <t xml:space="preserve"> докупил 520, инвест с 5000 монет, других нет</t>
    </r>
  </si>
  <si>
    <t>Инвесты</t>
  </si>
  <si>
    <t>Без vntx</t>
  </si>
  <si>
    <t>Если всё продать</t>
  </si>
  <si>
    <t>Дата</t>
  </si>
  <si>
    <t>Валюта</t>
  </si>
  <si>
    <t>Курс покупки</t>
  </si>
  <si>
    <t>Количество</t>
  </si>
  <si>
    <t>купил на</t>
  </si>
  <si>
    <t>продал по курсу</t>
  </si>
  <si>
    <t>вышло</t>
  </si>
  <si>
    <t>прибыль</t>
  </si>
  <si>
    <t>Примечание</t>
  </si>
  <si>
    <t>liza</t>
  </si>
  <si>
    <t>перевёл на 11%, был 12%, но не работал</t>
  </si>
  <si>
    <t>С инвеста</t>
  </si>
  <si>
    <t>общий счёт</t>
  </si>
  <si>
    <t>стало!</t>
  </si>
  <si>
    <t>под 12%</t>
  </si>
  <si>
    <t>под 10%</t>
  </si>
  <si>
    <t>sw</t>
  </si>
  <si>
    <t>слил 45 р из 60 р.</t>
  </si>
  <si>
    <t>снял 357 монет, продал по 2.19-2.16 р. на 781  р, купил 163.5 toks по 0.57 на 93 р, положил toks на 5%, на остатки купил trx</t>
  </si>
  <si>
    <t>должно завтра выстрелить (с чата)</t>
  </si>
  <si>
    <t>trx</t>
  </si>
  <si>
    <t>toks</t>
  </si>
  <si>
    <t>Купил vntx новая (!) по 0.000003 btc на 0.00683295 btc, всего 2273.106 vntx, курс биткойна 526000 р. (надо было его продать по 560000 - никак!) 1.75 р монета стоила</t>
  </si>
  <si>
    <t>хрен там!!!</t>
  </si>
  <si>
    <t>Страшно медленный сайт, нерабочий, глючный</t>
  </si>
  <si>
    <t>Купил spc по 0.002500 btc на 0.02519868 btc, всего 9.944 spc, курс биткойна 526000 р. (надо было его продать по 560000 - никак!) 1230 р монета стоила</t>
  </si>
  <si>
    <t>20:35 инвест</t>
  </si>
  <si>
    <t>20:43 инвест</t>
  </si>
  <si>
    <t>Крутил вертел и биткойны и прочее, не успевал! Терял время! Закупился страшно по дорого. Всё в инвесте 10%</t>
  </si>
  <si>
    <t>3.18 р. монета</t>
  </si>
  <si>
    <t>На момент инвеста</t>
  </si>
  <si>
    <t>1299.89 р. монета</t>
  </si>
  <si>
    <t>Купил vntx новая (!) по 0.00000620 btc на 0.00683295 btc, всего 1099 vntx, курс биткойна 526000 р. (надо было его продать по 560000 - никак!) ~3 р монета стоила</t>
  </si>
  <si>
    <t>через 5 минут</t>
  </si>
  <si>
    <t>Покупал ТРИ часа! Ловя самый дешёвый курс!!! НЕ Поймал! Плюнул, купил за дорого, и - всё сразу же подешевело на 20-30 процентов. А до этого ТРИ часа только росло и росло и росло</t>
  </si>
  <si>
    <t>на 3600 р.</t>
  </si>
  <si>
    <t>на 14351 р</t>
  </si>
  <si>
    <t>vntx</t>
  </si>
  <si>
    <t>spc</t>
  </si>
  <si>
    <t>вывел 6600 р. на карту, 334 ком, дошло 6266 за 20 секунд! (70 р. + 4%)</t>
  </si>
  <si>
    <t>17% закрыли, продал всё, т.к. 1% инвест - ниочём, и цена упала с 7-8 т.р. до 600 р. за монету</t>
  </si>
  <si>
    <t>под 10%. Сдал sps по 800 на 11 т.р., 6.2 т вывел, на 5280 лиза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</si>
</sst>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 р.&quot;;\-#,##0\ &quot; р.&quot;"/>
    <numFmt numFmtId="165" formatCode="#,##0\ &quot; р.&quot;;[Red]\-#,##0\ &quot; р.&quot;"/>
    <numFmt numFmtId="166" formatCode="#,##0.00\ &quot; р.&quot;;\-#,##0.00\ &quot; р.&quot;"/>
    <numFmt numFmtId="167" formatCode="#,##0.00\ &quot; р.&quot;;[Red]\-#,##0.00\ &quot; р.&quot;"/>
    <numFmt numFmtId="168" formatCode="_-* #,##0\ &quot; р.&quot;_-;\-* #,##0\ &quot; р.&quot;_-;_-* &quot;-&quot;\ &quot; р.&quot;_-;_-@_-"/>
    <numFmt numFmtId="169" formatCode="_-* #,##0\ _ _р_._-;\-* #,##0\ _ _р_._-;_-* &quot;-&quot;\ _ _р_._-;_-@_-"/>
    <numFmt numFmtId="170" formatCode="_-* #,##0.00\ &quot; р.&quot;_-;\-* #,##0.00\ &quot; р.&quot;_-;_-* &quot;-&quot;??\ &quot; р.&quot;_-;_-@_-"/>
    <numFmt numFmtId="171" formatCode="_-* #,##0.00\ _ _р_._-;\-* #,##0.00\ _ _р_._-;_-* &quot;-&quot;??\ _ 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ddd\,\ 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mmm/yyyy"/>
    <numFmt numFmtId="195" formatCode="#,##0_ ;\-#,##0\ "/>
    <numFmt numFmtId="196" formatCode="dd/mm/yy;@"/>
    <numFmt numFmtId="197" formatCode="dd/mm/yy\,\ ddd"/>
    <numFmt numFmtId="198" formatCode="000000"/>
    <numFmt numFmtId="199" formatCode="#,##0.0000_ ;\-#,##0.0000\ "/>
    <numFmt numFmtId="200" formatCode="dd/mm/yy\ h:mm;@"/>
    <numFmt numFmtId="201" formatCode="#,##0.000000_ ;\-#,##0.000000\ "/>
    <numFmt numFmtId="202" formatCode="0.00000000"/>
    <numFmt numFmtId="203" formatCode="_-* #,##0.0000\ &quot; р.&quot;_-;\-* #,##0.0000\ &quot; р.&quot;_-;_-* &quot;-&quot;????\ &quot; р.&quot;_-;_-@_-"/>
    <numFmt numFmtId="204" formatCode="_-* #,##0.00000000\ &quot; р.&quot;_-;\-* #,##0.00000000\ &quot; р.&quot;_-;_-* &quot;-&quot;????????\ &quot; р.&quot;_-;_-@_-"/>
    <numFmt numFmtId="205" formatCode="_-* #,##0.000\ &quot; р.&quot;_-;\-* #,##0.000\ &quot; р.&quot;_-;_-* &quot;-&quot;???\ &quot; р.&quot;_-;_-@_-"/>
    <numFmt numFmtId="206" formatCode="#,##0.00000000_ ;\-#,##0.00000000\ "/>
    <numFmt numFmtId="207" formatCode="_-[$$-409]* #,##0.000_ ;_-[$$-409]* \-#,##0.000\ ;_-[$$-409]* &quot;-&quot;???_ ;_-@_ "/>
    <numFmt numFmtId="208" formatCode="#,##0.000000"/>
    <numFmt numFmtId="209" formatCode="#,##0.0000"/>
  </numFmts>
  <fonts count="44">
    <font>
      <sz val="10"/>
      <name val="Arial Cyr"/>
      <family val="0"/>
    </font>
    <font>
      <b/>
      <sz val="10"/>
      <color indexed="6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55"/>
      <name val="Arial Cyr"/>
      <family val="0"/>
    </font>
    <font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0"/>
      <name val="Arial Cyr"/>
      <family val="0"/>
    </font>
    <font>
      <b/>
      <sz val="10"/>
      <color indexed="14"/>
      <name val="Arial Cyr"/>
      <family val="0"/>
    </font>
    <font>
      <b/>
      <sz val="10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7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201" fontId="0" fillId="33" borderId="0" xfId="0" applyNumberFormat="1" applyFill="1" applyAlignment="1">
      <alignment horizontal="right"/>
    </xf>
    <xf numFmtId="170" fontId="0" fillId="33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201" fontId="0" fillId="0" borderId="0" xfId="0" applyNumberFormat="1" applyAlignment="1">
      <alignment horizontal="right"/>
    </xf>
    <xf numFmtId="0" fontId="0" fillId="33" borderId="0" xfId="0" applyFill="1" applyAlignment="1">
      <alignment horizontal="left"/>
    </xf>
    <xf numFmtId="0" fontId="7" fillId="0" borderId="0" xfId="0" applyFont="1" applyAlignment="1">
      <alignment/>
    </xf>
    <xf numFmtId="208" fontId="1" fillId="0" borderId="0" xfId="0" applyNumberFormat="1" applyFont="1" applyAlignment="1">
      <alignment/>
    </xf>
    <xf numFmtId="201" fontId="0" fillId="0" borderId="0" xfId="0" applyNumberFormat="1" applyFill="1" applyAlignment="1">
      <alignment horizontal="right"/>
    </xf>
    <xf numFmtId="170" fontId="0" fillId="0" borderId="0" xfId="0" applyNumberFormat="1" applyFill="1" applyAlignment="1">
      <alignment/>
    </xf>
    <xf numFmtId="170" fontId="0" fillId="0" borderId="0" xfId="0" applyNumberFormat="1" applyFill="1" applyAlignment="1">
      <alignment horizontal="left"/>
    </xf>
    <xf numFmtId="170" fontId="8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0" fillId="0" borderId="0" xfId="0" applyNumberFormat="1" applyFill="1" applyAlignment="1">
      <alignment/>
    </xf>
    <xf numFmtId="209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08" fontId="9" fillId="0" borderId="0" xfId="0" applyNumberFormat="1" applyFont="1" applyAlignment="1">
      <alignment/>
    </xf>
    <xf numFmtId="201" fontId="4" fillId="0" borderId="0" xfId="0" applyNumberFormat="1" applyFont="1" applyFill="1" applyAlignment="1">
      <alignment horizontal="right"/>
    </xf>
    <xf numFmtId="170" fontId="9" fillId="0" borderId="0" xfId="0" applyNumberFormat="1" applyFont="1" applyAlignment="1">
      <alignment/>
    </xf>
    <xf numFmtId="209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08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20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201" fontId="0" fillId="0" borderId="0" xfId="0" applyNumberFormat="1" applyFill="1" applyAlignment="1">
      <alignment horizontal="left"/>
    </xf>
    <xf numFmtId="165" fontId="1" fillId="0" borderId="0" xfId="0" applyNumberFormat="1" applyFont="1" applyAlignment="1">
      <alignment horizontal="center"/>
    </xf>
    <xf numFmtId="197" fontId="0" fillId="0" borderId="0" xfId="0" applyNumberFormat="1" applyAlignment="1">
      <alignment horizontal="center"/>
    </xf>
    <xf numFmtId="197" fontId="0" fillId="0" borderId="0" xfId="0" applyNumberFormat="1" applyFill="1" applyAlignment="1">
      <alignment horizontal="center"/>
    </xf>
    <xf numFmtId="197" fontId="4" fillId="0" borderId="0" xfId="0" applyNumberFormat="1" applyFont="1" applyAlignment="1">
      <alignment horizontal="center"/>
    </xf>
    <xf numFmtId="197" fontId="4" fillId="0" borderId="0" xfId="0" applyNumberFormat="1" applyFont="1" applyFill="1" applyAlignment="1">
      <alignment horizontal="center"/>
    </xf>
    <xf numFmtId="197" fontId="0" fillId="33" borderId="0" xfId="0" applyNumberFormat="1" applyFill="1" applyAlignment="1">
      <alignment horizontal="center"/>
    </xf>
    <xf numFmtId="208" fontId="4" fillId="0" borderId="0" xfId="0" applyNumberFormat="1" applyFont="1" applyAlignment="1">
      <alignment/>
    </xf>
    <xf numFmtId="170" fontId="0" fillId="33" borderId="0" xfId="0" applyNumberFormat="1" applyFill="1" applyAlignment="1">
      <alignment horizontal="left"/>
    </xf>
    <xf numFmtId="0" fontId="6" fillId="0" borderId="0" xfId="0" applyFont="1" applyFill="1" applyAlignment="1">
      <alignment horizontal="left"/>
    </xf>
    <xf numFmtId="170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170" fontId="4" fillId="0" borderId="0" xfId="0" applyNumberFormat="1" applyFont="1" applyAlignment="1">
      <alignment horizontal="left"/>
    </xf>
    <xf numFmtId="201" fontId="4" fillId="0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170" fontId="8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208" fontId="0" fillId="33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197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showGridLines="0" tabSelected="1" zoomScale="90" zoomScaleNormal="90" zoomScalePageLayoutView="0" workbookViewId="0" topLeftCell="A1">
      <pane ySplit="1" topLeftCell="A17" activePane="bottomLeft" state="frozen"/>
      <selection pane="topLeft" activeCell="A1" sqref="A1"/>
      <selection pane="bottomLeft" activeCell="N30" sqref="N30"/>
    </sheetView>
  </sheetViews>
  <sheetFormatPr defaultColWidth="9.00390625" defaultRowHeight="12.75"/>
  <cols>
    <col min="1" max="1" width="15.25390625" style="1" customWidth="1"/>
    <col min="2" max="2" width="8.875" style="2" customWidth="1"/>
    <col min="3" max="3" width="14.25390625" style="0" bestFit="1" customWidth="1"/>
    <col min="4" max="4" width="13.75390625" style="0" customWidth="1"/>
    <col min="5" max="5" width="14.25390625" style="1" customWidth="1"/>
    <col min="6" max="6" width="11.125" style="0" customWidth="1"/>
    <col min="7" max="7" width="14.00390625" style="0" customWidth="1"/>
    <col min="8" max="8" width="14.25390625" style="0" customWidth="1"/>
    <col min="9" max="9" width="12.875" style="4" customWidth="1"/>
    <col min="10" max="10" width="13.25390625" style="2" bestFit="1" customWidth="1"/>
    <col min="11" max="11" width="16.25390625" style="0" customWidth="1"/>
    <col min="12" max="12" width="13.875" style="0" customWidth="1"/>
    <col min="13" max="14" width="13.25390625" style="0" bestFit="1" customWidth="1"/>
  </cols>
  <sheetData>
    <row r="1" spans="1:14" ht="12.75">
      <c r="A1" s="1" t="s">
        <v>34</v>
      </c>
      <c r="B1" s="2" t="s">
        <v>35</v>
      </c>
      <c r="C1" s="1" t="s">
        <v>38</v>
      </c>
      <c r="D1" s="1" t="s">
        <v>36</v>
      </c>
      <c r="E1" s="1" t="s">
        <v>37</v>
      </c>
      <c r="F1" s="1" t="s">
        <v>39</v>
      </c>
      <c r="G1" s="1" t="s">
        <v>40</v>
      </c>
      <c r="H1" s="1" t="s">
        <v>41</v>
      </c>
      <c r="I1" s="5" t="s">
        <v>45</v>
      </c>
      <c r="J1" s="2" t="s">
        <v>42</v>
      </c>
      <c r="K1" s="9" t="s">
        <v>33</v>
      </c>
      <c r="L1" s="1" t="s">
        <v>23</v>
      </c>
      <c r="M1" s="1" t="s">
        <v>32</v>
      </c>
      <c r="N1" s="1" t="s">
        <v>31</v>
      </c>
    </row>
    <row r="2" spans="3:12" ht="12.75">
      <c r="C2" s="1"/>
      <c r="D2" s="1"/>
      <c r="F2" s="1"/>
      <c r="G2" s="1"/>
      <c r="H2" s="1"/>
      <c r="I2" s="5"/>
      <c r="L2" s="1"/>
    </row>
    <row r="3" ht="12.75">
      <c r="A3" s="3"/>
    </row>
    <row r="4" spans="1:16" ht="12.75">
      <c r="A4" s="3">
        <v>43132</v>
      </c>
      <c r="D4" t="s">
        <v>62</v>
      </c>
      <c r="P4" t="s">
        <v>64</v>
      </c>
    </row>
    <row r="5" spans="1:16" ht="12.75">
      <c r="A5" s="46">
        <v>17951</v>
      </c>
      <c r="D5" s="14" t="s">
        <v>56</v>
      </c>
      <c r="P5" s="15" t="s">
        <v>71</v>
      </c>
    </row>
    <row r="6" spans="1:18" ht="12.75">
      <c r="A6" s="1" t="s">
        <v>57</v>
      </c>
      <c r="D6" s="15" t="s">
        <v>66</v>
      </c>
      <c r="N6" t="s">
        <v>60</v>
      </c>
      <c r="P6" t="s">
        <v>63</v>
      </c>
      <c r="R6" t="s">
        <v>69</v>
      </c>
    </row>
    <row r="7" spans="1:16" ht="12.75">
      <c r="A7" s="2" t="s">
        <v>58</v>
      </c>
      <c r="D7" s="15"/>
      <c r="N7" t="s">
        <v>67</v>
      </c>
      <c r="P7" s="10">
        <v>2.8</v>
      </c>
    </row>
    <row r="8" spans="4:16" ht="12.75">
      <c r="D8" s="2" t="s">
        <v>68</v>
      </c>
      <c r="P8" s="15" t="s">
        <v>72</v>
      </c>
    </row>
    <row r="9" spans="1:18" ht="12.75">
      <c r="A9" s="3"/>
      <c r="D9" s="15" t="s">
        <v>59</v>
      </c>
      <c r="N9" t="s">
        <v>61</v>
      </c>
      <c r="P9" t="s">
        <v>65</v>
      </c>
      <c r="R9" t="s">
        <v>70</v>
      </c>
    </row>
    <row r="10" spans="1:16" ht="12.75">
      <c r="A10" s="3"/>
      <c r="K10" s="30" t="s">
        <v>4</v>
      </c>
      <c r="N10" t="s">
        <v>67</v>
      </c>
      <c r="P10" s="11">
        <v>1207</v>
      </c>
    </row>
    <row r="11" spans="1:12" ht="12.75">
      <c r="A11" s="47">
        <v>43132</v>
      </c>
      <c r="B11" s="17" t="s">
        <v>71</v>
      </c>
      <c r="C11" s="25">
        <v>3600</v>
      </c>
      <c r="D11" s="16">
        <f>C11/E11</f>
        <v>3.273054578185091</v>
      </c>
      <c r="E11" s="18">
        <v>1099.89</v>
      </c>
      <c r="F11" s="26">
        <v>2.22</v>
      </c>
      <c r="G11" s="7">
        <f aca="true" t="shared" si="0" ref="G11:G19">E11*F11</f>
        <v>2441.7558000000004</v>
      </c>
      <c r="H11" s="7">
        <f aca="true" t="shared" si="1" ref="H11:H19">G11-3600</f>
        <v>-1158.2441999999996</v>
      </c>
      <c r="I11" s="29"/>
      <c r="K11" s="8">
        <f>H11+H110</f>
        <v>-6261.324199999999</v>
      </c>
      <c r="L11" t="s">
        <v>47</v>
      </c>
    </row>
    <row r="12" spans="1:12" ht="12.75">
      <c r="A12" s="47">
        <v>43133</v>
      </c>
      <c r="C12" s="7"/>
      <c r="E12" s="18">
        <v>1209.879</v>
      </c>
      <c r="F12" s="26">
        <v>3.62</v>
      </c>
      <c r="G12" s="7">
        <f t="shared" si="0"/>
        <v>4379.76198</v>
      </c>
      <c r="H12" s="7">
        <f t="shared" si="1"/>
        <v>779.7619800000002</v>
      </c>
      <c r="I12" s="23">
        <f aca="true" t="shared" si="2" ref="I12:I19">(E12-E11)*F12</f>
        <v>398.1601799999993</v>
      </c>
      <c r="K12" s="8">
        <f>H12+H111</f>
        <v>26900.86566</v>
      </c>
      <c r="L12" s="20" t="s">
        <v>46</v>
      </c>
    </row>
    <row r="13" spans="1:12" s="4" customFormat="1" ht="12.75">
      <c r="A13" s="48">
        <v>43134</v>
      </c>
      <c r="B13" s="9"/>
      <c r="C13" s="23"/>
      <c r="E13" s="22">
        <f>E12*1.1</f>
        <v>1330.8669</v>
      </c>
      <c r="F13" s="27">
        <v>3.82</v>
      </c>
      <c r="G13" s="23">
        <f t="shared" si="0"/>
        <v>5083.911558</v>
      </c>
      <c r="H13" s="23">
        <f t="shared" si="1"/>
        <v>1483.9115579999998</v>
      </c>
      <c r="I13" s="23">
        <f t="shared" si="2"/>
        <v>462.1737780000003</v>
      </c>
      <c r="K13" s="24">
        <f>H13+H112</f>
        <v>24902.911558</v>
      </c>
      <c r="L13" s="23">
        <f aca="true" t="shared" si="3" ref="L13:L19">K13+17951</f>
        <v>42853.911558</v>
      </c>
    </row>
    <row r="14" spans="1:12" s="4" customFormat="1" ht="12.75">
      <c r="A14" s="48">
        <v>43135</v>
      </c>
      <c r="B14" s="9"/>
      <c r="C14" s="23"/>
      <c r="E14" s="22">
        <f>E13*1.1</f>
        <v>1463.95359</v>
      </c>
      <c r="F14" s="27">
        <v>2.78</v>
      </c>
      <c r="G14" s="23">
        <f t="shared" si="0"/>
        <v>4069.7909802</v>
      </c>
      <c r="H14" s="23">
        <f t="shared" si="1"/>
        <v>469.7909801999999</v>
      </c>
      <c r="I14" s="23">
        <f t="shared" si="2"/>
        <v>369.9809982000002</v>
      </c>
      <c r="K14" s="24">
        <f>H14+H113+H95</f>
        <v>49718.7909802</v>
      </c>
      <c r="L14" s="23">
        <f t="shared" si="3"/>
        <v>67669.79098019999</v>
      </c>
    </row>
    <row r="15" spans="1:12" s="4" customFormat="1" ht="12.75">
      <c r="A15" s="48">
        <v>43136</v>
      </c>
      <c r="B15" s="9"/>
      <c r="C15" s="23"/>
      <c r="E15" s="22">
        <f>E14*1.1</f>
        <v>1610.3489490000002</v>
      </c>
      <c r="F15" s="27">
        <v>0.77</v>
      </c>
      <c r="G15" s="23">
        <f t="shared" si="0"/>
        <v>1239.9686907300002</v>
      </c>
      <c r="H15" s="23">
        <f t="shared" si="1"/>
        <v>-2360.03130927</v>
      </c>
      <c r="I15" s="23">
        <f t="shared" si="2"/>
        <v>112.72442643000008</v>
      </c>
      <c r="K15" s="24">
        <f>H15+H114+H96+H79</f>
        <v>-5261.831309269999</v>
      </c>
      <c r="L15" s="23">
        <f t="shared" si="3"/>
        <v>12689.16869073</v>
      </c>
    </row>
    <row r="16" spans="1:12" s="4" customFormat="1" ht="12.75">
      <c r="A16" s="48">
        <v>43137</v>
      </c>
      <c r="B16" s="9"/>
      <c r="C16" s="23"/>
      <c r="E16" s="22">
        <v>1771.3838439</v>
      </c>
      <c r="F16" s="27">
        <v>0.8</v>
      </c>
      <c r="G16" s="23">
        <f t="shared" si="0"/>
        <v>1417.1070751200002</v>
      </c>
      <c r="H16" s="23">
        <f t="shared" si="1"/>
        <v>-2182.8929248799996</v>
      </c>
      <c r="I16" s="23">
        <f t="shared" si="2"/>
        <v>128.82791591999995</v>
      </c>
      <c r="K16" s="24">
        <f>H16+H120+H108+H82</f>
        <v>-6248.052924879999</v>
      </c>
      <c r="L16" s="23">
        <f t="shared" si="3"/>
        <v>11702.94707512</v>
      </c>
    </row>
    <row r="17" spans="1:13" s="4" customFormat="1" ht="12.75">
      <c r="A17" s="48">
        <v>43138</v>
      </c>
      <c r="B17" s="9"/>
      <c r="C17" s="23"/>
      <c r="E17" s="22">
        <f>E16*1.1</f>
        <v>1948.5222282900002</v>
      </c>
      <c r="F17" s="27">
        <v>1.12</v>
      </c>
      <c r="G17" s="23">
        <f t="shared" si="0"/>
        <v>2182.3448956848006</v>
      </c>
      <c r="H17" s="23">
        <f t="shared" si="1"/>
        <v>-1417.6551043151994</v>
      </c>
      <c r="I17" s="23">
        <f t="shared" si="2"/>
        <v>198.39499051680008</v>
      </c>
      <c r="K17" s="24">
        <f>H17++H116+H43+H53+H98+H83</f>
        <v>-13492.4291043152</v>
      </c>
      <c r="L17" s="23">
        <f t="shared" si="3"/>
        <v>4458.570895684799</v>
      </c>
      <c r="M17" s="4" t="s">
        <v>12</v>
      </c>
    </row>
    <row r="18" spans="1:13" s="4" customFormat="1" ht="12.75">
      <c r="A18" s="48">
        <v>43139</v>
      </c>
      <c r="B18" s="9"/>
      <c r="C18" s="23"/>
      <c r="E18" s="22">
        <v>2143.374451</v>
      </c>
      <c r="F18" s="27">
        <v>1.36</v>
      </c>
      <c r="G18" s="23">
        <f t="shared" si="0"/>
        <v>2914.9892533600005</v>
      </c>
      <c r="H18" s="23">
        <f t="shared" si="1"/>
        <v>-685.0107466399995</v>
      </c>
      <c r="I18" s="23">
        <f t="shared" si="2"/>
        <v>264.99902288559997</v>
      </c>
      <c r="K18" s="24">
        <f>H18++H117+H44+H54+H99+H84</f>
        <v>-9598.948226639997</v>
      </c>
      <c r="L18" s="23">
        <f t="shared" si="3"/>
        <v>8352.051773360003</v>
      </c>
      <c r="M18" s="4" t="s">
        <v>51</v>
      </c>
    </row>
    <row r="19" spans="1:12" s="4" customFormat="1" ht="12.75">
      <c r="A19" s="48">
        <v>43140</v>
      </c>
      <c r="B19" s="9"/>
      <c r="C19" s="23"/>
      <c r="E19" s="22">
        <f>E18*1.1</f>
        <v>2357.7118961000006</v>
      </c>
      <c r="F19" s="27">
        <v>2.3</v>
      </c>
      <c r="G19" s="23">
        <f t="shared" si="0"/>
        <v>5422.737361030001</v>
      </c>
      <c r="H19" s="23">
        <f t="shared" si="1"/>
        <v>1822.737361030001</v>
      </c>
      <c r="I19" s="23">
        <f t="shared" si="2"/>
        <v>492.97612373000095</v>
      </c>
      <c r="K19" s="24">
        <f>H19++H118+H45+H93+H100+H85</f>
        <v>-8337.288858969998</v>
      </c>
      <c r="L19" s="23">
        <f t="shared" si="3"/>
        <v>9613.711141030002</v>
      </c>
    </row>
    <row r="20" spans="1:11" s="4" customFormat="1" ht="12.75">
      <c r="A20" s="48"/>
      <c r="B20" s="45" t="s">
        <v>52</v>
      </c>
      <c r="C20" s="23"/>
      <c r="F20" s="27"/>
      <c r="G20" s="23"/>
      <c r="H20" s="23"/>
      <c r="I20" s="23"/>
      <c r="J20" s="24"/>
      <c r="K20" s="23"/>
    </row>
    <row r="21" spans="1:11" s="4" customFormat="1" ht="12.75">
      <c r="A21" s="48"/>
      <c r="B21" s="9"/>
      <c r="C21" s="23"/>
      <c r="E21" s="22">
        <v>2000</v>
      </c>
      <c r="F21" s="27"/>
      <c r="G21" s="23"/>
      <c r="H21" s="23"/>
      <c r="I21" s="23"/>
      <c r="J21" s="24"/>
      <c r="K21" s="23"/>
    </row>
    <row r="22" spans="1:10" s="4" customFormat="1" ht="12.75">
      <c r="A22" s="48">
        <v>43141</v>
      </c>
      <c r="B22" s="9"/>
      <c r="C22" s="23"/>
      <c r="E22" s="22">
        <f>E21*1.1</f>
        <v>2200</v>
      </c>
      <c r="F22" s="27">
        <v>3.35</v>
      </c>
      <c r="G22" s="23">
        <f aca="true" t="shared" si="4" ref="G22:G33">E22*F22</f>
        <v>7370</v>
      </c>
      <c r="H22" s="23">
        <f>G22-3600</f>
        <v>3770</v>
      </c>
      <c r="I22" s="23">
        <f aca="true" t="shared" si="5" ref="I22:I33">(E22-E21)*F22</f>
        <v>670</v>
      </c>
      <c r="J22" s="24"/>
    </row>
    <row r="23" spans="1:10" s="4" customFormat="1" ht="12.75">
      <c r="A23" s="48">
        <v>43142</v>
      </c>
      <c r="B23" s="9"/>
      <c r="C23" s="23"/>
      <c r="E23" s="22">
        <f>E22*1.1</f>
        <v>2420</v>
      </c>
      <c r="F23" s="27">
        <v>3.63</v>
      </c>
      <c r="G23" s="23">
        <f t="shared" si="4"/>
        <v>8784.6</v>
      </c>
      <c r="H23" s="23">
        <f>G23-3600</f>
        <v>5184.6</v>
      </c>
      <c r="I23" s="23">
        <f t="shared" si="5"/>
        <v>798.6</v>
      </c>
      <c r="J23" s="24" t="s">
        <v>16</v>
      </c>
    </row>
    <row r="24" spans="1:10" s="4" customFormat="1" ht="12.75">
      <c r="A24" s="48"/>
      <c r="B24" s="45" t="s">
        <v>19</v>
      </c>
      <c r="C24" s="23"/>
      <c r="F24" s="27"/>
      <c r="G24" s="23"/>
      <c r="H24" s="23"/>
      <c r="I24" s="23"/>
      <c r="J24" s="24"/>
    </row>
    <row r="25" spans="1:11" s="4" customFormat="1" ht="12.75">
      <c r="A25" s="48"/>
      <c r="B25" s="9"/>
      <c r="C25" s="23"/>
      <c r="E25" s="22">
        <v>2000</v>
      </c>
      <c r="F25" s="27"/>
      <c r="G25" s="23"/>
      <c r="H25" s="23"/>
      <c r="I25" s="23"/>
      <c r="J25" s="24" t="s">
        <v>49</v>
      </c>
      <c r="K25" s="23"/>
    </row>
    <row r="26" spans="1:13" s="4" customFormat="1" ht="12.75">
      <c r="A26" s="48">
        <v>43143</v>
      </c>
      <c r="B26" s="9"/>
      <c r="C26" s="23"/>
      <c r="D26" s="4" t="s">
        <v>13</v>
      </c>
      <c r="E26" s="22">
        <f>E25*1.1</f>
        <v>2200</v>
      </c>
      <c r="F26" s="27">
        <v>3.44</v>
      </c>
      <c r="G26" s="23">
        <f t="shared" si="4"/>
        <v>7568</v>
      </c>
      <c r="H26" s="23">
        <f>G26-3600</f>
        <v>3968</v>
      </c>
      <c r="I26" s="23">
        <f>(E26-E25)*F26</f>
        <v>688</v>
      </c>
      <c r="J26" s="24"/>
      <c r="K26" s="24">
        <f>G26+G38+G48+G59+G65+G70+G88</f>
        <v>18852.138813545454</v>
      </c>
      <c r="L26" s="23">
        <f>K26+17951</f>
        <v>36803.138813545454</v>
      </c>
      <c r="M26" s="4" t="s">
        <v>25</v>
      </c>
    </row>
    <row r="27" spans="1:10" s="4" customFormat="1" ht="12.75">
      <c r="A27" s="48"/>
      <c r="B27" s="9" t="s">
        <v>24</v>
      </c>
      <c r="C27" s="23"/>
      <c r="E27" s="22"/>
      <c r="F27" s="27"/>
      <c r="G27" s="23"/>
      <c r="H27" s="23"/>
      <c r="I27" s="23"/>
      <c r="J27" s="24"/>
    </row>
    <row r="28" spans="1:10" s="4" customFormat="1" ht="12.75">
      <c r="A28" s="48"/>
      <c r="B28" s="9" t="s">
        <v>27</v>
      </c>
      <c r="C28" s="23"/>
      <c r="E28" s="22"/>
      <c r="F28" s="27"/>
      <c r="G28" s="23"/>
      <c r="H28" s="23"/>
      <c r="I28" s="23"/>
      <c r="J28" s="24"/>
    </row>
    <row r="29" spans="1:10" s="4" customFormat="1" ht="12.75">
      <c r="A29" s="48"/>
      <c r="B29" s="9"/>
      <c r="C29" s="23"/>
      <c r="E29" s="22">
        <v>2935.83439224</v>
      </c>
      <c r="F29" s="27"/>
      <c r="G29" s="23"/>
      <c r="H29" s="23"/>
      <c r="I29" s="23"/>
      <c r="J29" s="24"/>
    </row>
    <row r="30" spans="1:14" s="6" customFormat="1" ht="12.75">
      <c r="A30" s="51">
        <v>43144</v>
      </c>
      <c r="B30" s="19"/>
      <c r="C30" s="13"/>
      <c r="D30" s="6" t="s">
        <v>28</v>
      </c>
      <c r="E30" s="12">
        <f>E29*1.1</f>
        <v>3229.4178314640003</v>
      </c>
      <c r="F30" s="28">
        <v>3.2</v>
      </c>
      <c r="G30" s="13">
        <f t="shared" si="4"/>
        <v>10334.137060684801</v>
      </c>
      <c r="H30" s="13">
        <f>G30-3600+781+1554-581-1390</f>
        <v>7098.137060684801</v>
      </c>
      <c r="I30" s="13">
        <f t="shared" si="5"/>
        <v>939.4670055168012</v>
      </c>
      <c r="J30" s="53" t="s">
        <v>49</v>
      </c>
      <c r="K30" s="53">
        <f>G30+G39+G49+G59+G66+G71</f>
        <v>23181.76591075914</v>
      </c>
      <c r="L30" s="13">
        <f>K30+17951</f>
        <v>41132.76591075914</v>
      </c>
      <c r="M30" s="13">
        <f>K30-G30</f>
        <v>12847.628850074338</v>
      </c>
      <c r="N30" s="13">
        <f>I30+I39+I49+I59+I66+I71</f>
        <v>1883.6444609410712</v>
      </c>
    </row>
    <row r="31" spans="1:14" ht="12.75">
      <c r="A31" s="48">
        <v>43145</v>
      </c>
      <c r="C31" s="23"/>
      <c r="D31" s="4"/>
      <c r="E31" s="22">
        <f>E30*1.1</f>
        <v>3552.3596146104005</v>
      </c>
      <c r="F31" s="27">
        <v>3.1</v>
      </c>
      <c r="G31" s="23">
        <f t="shared" si="4"/>
        <v>11012.314805292242</v>
      </c>
      <c r="H31" s="23">
        <f>G31-3600+781+1554-581-1390</f>
        <v>7776.314805292242</v>
      </c>
      <c r="I31" s="23">
        <f t="shared" si="5"/>
        <v>1001.1195277538407</v>
      </c>
      <c r="J31" s="24"/>
      <c r="K31" s="24">
        <f>G31+G40+G50+G60+G67+G72</f>
        <v>24204.108542253485</v>
      </c>
      <c r="L31" s="23">
        <f>K31+17951</f>
        <v>42155.10854225348</v>
      </c>
      <c r="M31" s="23">
        <f>K31-G31</f>
        <v>13191.793736961243</v>
      </c>
      <c r="N31" s="23">
        <f>I31+I40+I50+I60+I67+I72</f>
        <v>1982.5818547279796</v>
      </c>
    </row>
    <row r="32" spans="1:10" ht="12.75">
      <c r="A32" s="48">
        <v>43146</v>
      </c>
      <c r="C32" s="23"/>
      <c r="D32" s="4"/>
      <c r="E32" s="22">
        <f>E31*1.1</f>
        <v>3907.595576071441</v>
      </c>
      <c r="F32" s="27">
        <v>3.1</v>
      </c>
      <c r="G32" s="23">
        <f t="shared" si="4"/>
        <v>12113.546285821467</v>
      </c>
      <c r="H32" s="23">
        <f>G32-3600+781+1554-581-1390</f>
        <v>8877.546285821467</v>
      </c>
      <c r="I32" s="23">
        <f t="shared" si="5"/>
        <v>1101.2314805292256</v>
      </c>
      <c r="J32" s="24"/>
    </row>
    <row r="33" spans="1:10" ht="12.75">
      <c r="A33" s="48">
        <v>43147</v>
      </c>
      <c r="C33" s="23"/>
      <c r="D33" s="4"/>
      <c r="E33" s="22">
        <f>E32*1.1</f>
        <v>4298.355133678586</v>
      </c>
      <c r="F33" s="27">
        <v>3.1</v>
      </c>
      <c r="G33" s="23">
        <f t="shared" si="4"/>
        <v>13324.900914403617</v>
      </c>
      <c r="H33" s="23">
        <f>G33-3600+781+1554-581-1390</f>
        <v>10088.900914403617</v>
      </c>
      <c r="I33" s="23">
        <f t="shared" si="5"/>
        <v>1211.3546285821492</v>
      </c>
      <c r="J33" s="24"/>
    </row>
    <row r="34" spans="1:10" ht="12.75">
      <c r="A34" s="48"/>
      <c r="C34" s="23"/>
      <c r="E34" s="22"/>
      <c r="F34" s="27"/>
      <c r="G34" s="23"/>
      <c r="H34" s="23"/>
      <c r="I34" s="23"/>
      <c r="J34" s="8"/>
    </row>
    <row r="35" spans="1:10" s="4" customFormat="1" ht="13.5" customHeight="1">
      <c r="A35" s="48">
        <v>9.02</v>
      </c>
      <c r="B35" s="54" t="s">
        <v>55</v>
      </c>
      <c r="C35" s="55">
        <v>93</v>
      </c>
      <c r="D35" s="56">
        <v>0.57</v>
      </c>
      <c r="E35" s="4">
        <v>163.5</v>
      </c>
      <c r="F35" s="27">
        <v>0.57</v>
      </c>
      <c r="G35" s="23">
        <f aca="true" t="shared" si="6" ref="G35:G40">E35*F35</f>
        <v>93.195</v>
      </c>
      <c r="H35" s="23">
        <f aca="true" t="shared" si="7" ref="H35:H40">G35-93</f>
        <v>0.19499999999999318</v>
      </c>
      <c r="I35" s="23">
        <v>0</v>
      </c>
      <c r="J35" s="4" t="s">
        <v>11</v>
      </c>
    </row>
    <row r="36" spans="1:10" s="4" customFormat="1" ht="13.5" customHeight="1">
      <c r="A36" s="48">
        <v>43141</v>
      </c>
      <c r="B36" s="9"/>
      <c r="C36" s="23"/>
      <c r="E36" s="22">
        <f>E35*1.05</f>
        <v>171.675</v>
      </c>
      <c r="F36" s="27">
        <v>0.63</v>
      </c>
      <c r="G36" s="23">
        <f t="shared" si="6"/>
        <v>108.15525000000001</v>
      </c>
      <c r="H36" s="23">
        <f t="shared" si="7"/>
        <v>15.15525000000001</v>
      </c>
      <c r="I36" s="23">
        <f>(E36-E35)*F36</f>
        <v>5.150250000000007</v>
      </c>
      <c r="J36" s="24"/>
    </row>
    <row r="37" spans="1:10" s="4" customFormat="1" ht="13.5" customHeight="1">
      <c r="A37" s="48">
        <v>43142</v>
      </c>
      <c r="B37" s="9"/>
      <c r="C37" s="23"/>
      <c r="E37" s="22">
        <f>E36*1.05</f>
        <v>180.25875000000002</v>
      </c>
      <c r="F37" s="27">
        <v>0.6</v>
      </c>
      <c r="G37" s="23">
        <f t="shared" si="6"/>
        <v>108.15525000000001</v>
      </c>
      <c r="H37" s="23">
        <f t="shared" si="7"/>
        <v>15.15525000000001</v>
      </c>
      <c r="I37" s="23">
        <f>(E37-E36)*F37</f>
        <v>5.150250000000005</v>
      </c>
      <c r="J37" s="24"/>
    </row>
    <row r="38" spans="1:9" s="4" customFormat="1" ht="13.5" customHeight="1">
      <c r="A38" s="48">
        <v>43143</v>
      </c>
      <c r="B38" s="9"/>
      <c r="C38" s="23"/>
      <c r="E38" s="22">
        <f>E37*1.05</f>
        <v>189.27168750000004</v>
      </c>
      <c r="F38" s="27">
        <v>0.44</v>
      </c>
      <c r="G38" s="23">
        <f t="shared" si="6"/>
        <v>83.27954250000002</v>
      </c>
      <c r="H38" s="23">
        <f t="shared" si="7"/>
        <v>-9.72045749999998</v>
      </c>
      <c r="I38" s="23">
        <f>(E38-E37)*F38</f>
        <v>3.965692500000009</v>
      </c>
    </row>
    <row r="39" spans="1:9" s="6" customFormat="1" ht="13.5" customHeight="1">
      <c r="A39" s="51">
        <v>43144</v>
      </c>
      <c r="B39" s="19"/>
      <c r="C39" s="13"/>
      <c r="E39" s="12">
        <f>E38*1.05</f>
        <v>198.73527187500005</v>
      </c>
      <c r="F39" s="28">
        <v>0.4</v>
      </c>
      <c r="G39" s="13">
        <f t="shared" si="6"/>
        <v>79.49410875000002</v>
      </c>
      <c r="H39" s="13">
        <f t="shared" si="7"/>
        <v>-13.505891249999976</v>
      </c>
      <c r="I39" s="13">
        <f>(E39-E38)*F39</f>
        <v>3.7854337500000046</v>
      </c>
    </row>
    <row r="40" spans="1:9" s="4" customFormat="1" ht="13.5" customHeight="1">
      <c r="A40" s="48">
        <v>43145</v>
      </c>
      <c r="B40" s="9"/>
      <c r="C40" s="23"/>
      <c r="E40" s="22">
        <f>E39*1.05</f>
        <v>208.67203546875007</v>
      </c>
      <c r="F40" s="27">
        <v>0.46</v>
      </c>
      <c r="G40" s="23">
        <f t="shared" si="6"/>
        <v>95.98913631562503</v>
      </c>
      <c r="H40" s="23">
        <f t="shared" si="7"/>
        <v>2.989136315625032</v>
      </c>
      <c r="I40" s="23">
        <f>(E40-E39)*F40</f>
        <v>4.570911253125007</v>
      </c>
    </row>
    <row r="41" spans="1:10" s="4" customFormat="1" ht="12.75">
      <c r="A41" s="50"/>
      <c r="B41" s="38"/>
      <c r="C41" s="40"/>
      <c r="D41" s="39"/>
      <c r="E41" s="34"/>
      <c r="F41" s="36"/>
      <c r="G41" s="37"/>
      <c r="H41" s="37"/>
      <c r="I41" s="37"/>
      <c r="J41" s="38"/>
    </row>
    <row r="42" spans="1:10" s="4" customFormat="1" ht="13.5" customHeight="1">
      <c r="A42" s="47">
        <v>43137</v>
      </c>
      <c r="B42" s="17" t="s">
        <v>7</v>
      </c>
      <c r="C42" s="25">
        <v>1442.88</v>
      </c>
      <c r="D42" s="21">
        <v>48</v>
      </c>
      <c r="E42" s="18">
        <v>25</v>
      </c>
      <c r="F42" s="26">
        <v>48</v>
      </c>
      <c r="G42" s="7">
        <f aca="true" t="shared" si="8" ref="G42:G50">E42*F42</f>
        <v>1200</v>
      </c>
      <c r="H42" s="7">
        <f aca="true" t="shared" si="9" ref="H42:H50">G42-1442.88</f>
        <v>-242.8800000000001</v>
      </c>
      <c r="I42" s="23"/>
      <c r="J42" s="41" t="s">
        <v>8</v>
      </c>
    </row>
    <row r="43" spans="1:10" s="4" customFormat="1" ht="12.75">
      <c r="A43" s="48">
        <v>43138</v>
      </c>
      <c r="B43" s="9"/>
      <c r="E43" s="22">
        <f aca="true" t="shared" si="10" ref="E43:E50">E42*1.06</f>
        <v>26.5</v>
      </c>
      <c r="F43" s="27">
        <v>49</v>
      </c>
      <c r="G43" s="23">
        <f t="shared" si="8"/>
        <v>1298.5</v>
      </c>
      <c r="H43" s="23">
        <f t="shared" si="9"/>
        <v>-144.3800000000001</v>
      </c>
      <c r="I43" s="23">
        <f aca="true" t="shared" si="11" ref="I43:I50">(E43-E42)*F43</f>
        <v>73.5</v>
      </c>
      <c r="J43" s="9"/>
    </row>
    <row r="44" spans="1:10" s="4" customFormat="1" ht="12.75">
      <c r="A44" s="48">
        <v>43139</v>
      </c>
      <c r="B44" s="9"/>
      <c r="E44" s="22">
        <f t="shared" si="10"/>
        <v>28.09</v>
      </c>
      <c r="F44" s="27">
        <v>66.14</v>
      </c>
      <c r="G44" s="23">
        <f t="shared" si="8"/>
        <v>1857.8726</v>
      </c>
      <c r="H44" s="23">
        <f t="shared" si="9"/>
        <v>414.9925999999998</v>
      </c>
      <c r="I44" s="23">
        <f t="shared" si="11"/>
        <v>105.1626</v>
      </c>
      <c r="J44" s="9"/>
    </row>
    <row r="45" spans="1:10" s="4" customFormat="1" ht="12.75">
      <c r="A45" s="48">
        <v>43140</v>
      </c>
      <c r="B45" s="9"/>
      <c r="E45" s="22">
        <f t="shared" si="10"/>
        <v>29.7754</v>
      </c>
      <c r="F45" s="27">
        <v>83</v>
      </c>
      <c r="G45" s="23">
        <f t="shared" si="8"/>
        <v>2471.3582</v>
      </c>
      <c r="H45" s="23">
        <f t="shared" si="9"/>
        <v>1028.4782</v>
      </c>
      <c r="I45" s="23">
        <f t="shared" si="11"/>
        <v>139.8882000000001</v>
      </c>
      <c r="J45" s="9"/>
    </row>
    <row r="46" spans="1:10" s="4" customFormat="1" ht="12.75">
      <c r="A46" s="48">
        <v>43141</v>
      </c>
      <c r="B46" s="9"/>
      <c r="E46" s="22">
        <f t="shared" si="10"/>
        <v>31.561924</v>
      </c>
      <c r="F46" s="27">
        <v>87.3</v>
      </c>
      <c r="G46" s="23">
        <f t="shared" si="8"/>
        <v>2755.3559652</v>
      </c>
      <c r="H46" s="23">
        <f t="shared" si="9"/>
        <v>1312.4759651999998</v>
      </c>
      <c r="I46" s="23">
        <f t="shared" si="11"/>
        <v>155.9635452</v>
      </c>
      <c r="J46" s="9"/>
    </row>
    <row r="47" spans="1:10" s="4" customFormat="1" ht="12.75">
      <c r="A47" s="48">
        <v>43142</v>
      </c>
      <c r="B47" s="9"/>
      <c r="E47" s="22">
        <f t="shared" si="10"/>
        <v>33.455639440000006</v>
      </c>
      <c r="F47" s="27">
        <v>95.92</v>
      </c>
      <c r="G47" s="23">
        <f t="shared" si="8"/>
        <v>3209.0649350848007</v>
      </c>
      <c r="H47" s="23">
        <f t="shared" si="9"/>
        <v>1766.1849350848006</v>
      </c>
      <c r="I47" s="23">
        <f t="shared" si="11"/>
        <v>181.64518500480045</v>
      </c>
      <c r="J47" s="9"/>
    </row>
    <row r="48" spans="1:10" s="4" customFormat="1" ht="12.75">
      <c r="A48" s="48">
        <v>43143</v>
      </c>
      <c r="B48" s="9"/>
      <c r="E48" s="22">
        <f t="shared" si="10"/>
        <v>35.462977806400005</v>
      </c>
      <c r="F48" s="27">
        <v>100.03</v>
      </c>
      <c r="G48" s="23">
        <f t="shared" si="8"/>
        <v>3547.3616699741924</v>
      </c>
      <c r="H48" s="23">
        <f t="shared" si="9"/>
        <v>2104.4816699741923</v>
      </c>
      <c r="I48" s="23">
        <f t="shared" si="11"/>
        <v>200.7940567909919</v>
      </c>
      <c r="J48" s="9"/>
    </row>
    <row r="49" spans="1:10" s="6" customFormat="1" ht="12.75">
      <c r="A49" s="51">
        <v>43144</v>
      </c>
      <c r="B49" s="19"/>
      <c r="E49" s="12">
        <f t="shared" si="10"/>
        <v>37.59075647478401</v>
      </c>
      <c r="F49" s="28">
        <v>103.22</v>
      </c>
      <c r="G49" s="13">
        <f t="shared" si="8"/>
        <v>3880.117883327205</v>
      </c>
      <c r="H49" s="13">
        <f t="shared" si="9"/>
        <v>2437.237883327205</v>
      </c>
      <c r="I49" s="13">
        <f t="shared" si="11"/>
        <v>219.62931415059683</v>
      </c>
      <c r="J49" s="19"/>
    </row>
    <row r="50" spans="1:10" s="4" customFormat="1" ht="12.75">
      <c r="A50" s="48">
        <v>43145</v>
      </c>
      <c r="B50" s="9"/>
      <c r="E50" s="22">
        <f t="shared" si="10"/>
        <v>39.84620186327105</v>
      </c>
      <c r="F50" s="27">
        <v>100</v>
      </c>
      <c r="G50" s="23">
        <f t="shared" si="8"/>
        <v>3984.620186327105</v>
      </c>
      <c r="H50" s="23">
        <f t="shared" si="9"/>
        <v>2541.7401863271048</v>
      </c>
      <c r="I50" s="23">
        <f t="shared" si="11"/>
        <v>225.54453884870398</v>
      </c>
      <c r="J50" s="9"/>
    </row>
    <row r="51" spans="1:10" s="4" customFormat="1" ht="12.75">
      <c r="A51" s="47"/>
      <c r="B51" s="9"/>
      <c r="E51" s="18"/>
      <c r="F51" s="27"/>
      <c r="G51" s="23"/>
      <c r="H51" s="7"/>
      <c r="I51" s="23"/>
      <c r="J51" s="9"/>
    </row>
    <row r="52" spans="1:10" s="4" customFormat="1" ht="12.75">
      <c r="A52" s="47">
        <v>43137</v>
      </c>
      <c r="B52" s="17" t="s">
        <v>10</v>
      </c>
      <c r="C52" s="25">
        <v>90</v>
      </c>
      <c r="D52" s="21">
        <v>4.5</v>
      </c>
      <c r="E52" s="18">
        <v>20</v>
      </c>
      <c r="F52" s="26">
        <v>4.5</v>
      </c>
      <c r="G52" s="7">
        <f>E52*F52</f>
        <v>90</v>
      </c>
      <c r="H52" s="7">
        <f>G52-90</f>
        <v>0</v>
      </c>
      <c r="I52" s="23"/>
      <c r="J52" s="41" t="s">
        <v>11</v>
      </c>
    </row>
    <row r="53" spans="1:10" s="4" customFormat="1" ht="12.75">
      <c r="A53" s="48">
        <v>43138</v>
      </c>
      <c r="B53" s="9"/>
      <c r="E53" s="22">
        <f>E52*1.05</f>
        <v>21</v>
      </c>
      <c r="F53" s="27">
        <v>3.49</v>
      </c>
      <c r="G53" s="23">
        <f>E53*F53</f>
        <v>73.29</v>
      </c>
      <c r="H53" s="23">
        <f>G53-90</f>
        <v>-16.709999999999994</v>
      </c>
      <c r="I53" s="23">
        <f>(E53-E52)*F53</f>
        <v>3.49</v>
      </c>
      <c r="J53" s="9"/>
    </row>
    <row r="54" spans="1:10" s="4" customFormat="1" ht="12.75">
      <c r="A54" s="48">
        <v>43139</v>
      </c>
      <c r="B54" s="9"/>
      <c r="E54" s="22">
        <f>E53*1.05</f>
        <v>22.05</v>
      </c>
      <c r="F54" s="27">
        <v>1.72</v>
      </c>
      <c r="G54" s="23">
        <f>E54*F54</f>
        <v>37.926</v>
      </c>
      <c r="H54" s="23">
        <f>G54-90</f>
        <v>-52.074</v>
      </c>
      <c r="I54" s="23">
        <f>(E54-E53)*F54</f>
        <v>1.8060000000000012</v>
      </c>
      <c r="J54" s="9"/>
    </row>
    <row r="55" spans="1:10" s="4" customFormat="1" ht="12.75">
      <c r="A55" s="48">
        <v>43140</v>
      </c>
      <c r="B55" s="9"/>
      <c r="E55" s="22">
        <f>E54*1.05</f>
        <v>23.152500000000003</v>
      </c>
      <c r="F55" s="27">
        <v>1.25</v>
      </c>
      <c r="G55" s="23">
        <f>E55*F55</f>
        <v>28.940625000000004</v>
      </c>
      <c r="H55" s="23">
        <f>G55-90</f>
        <v>-61.059374999999996</v>
      </c>
      <c r="I55" s="23">
        <f>(E55-E54)*F55</f>
        <v>1.3781250000000034</v>
      </c>
      <c r="J55" s="9"/>
    </row>
    <row r="56" spans="1:10" s="4" customFormat="1" ht="12.75">
      <c r="A56" s="48">
        <v>43141</v>
      </c>
      <c r="B56" s="9"/>
      <c r="E56" s="22">
        <f>E55*1.05</f>
        <v>24.310125000000003</v>
      </c>
      <c r="F56" s="27">
        <v>3</v>
      </c>
      <c r="G56" s="23">
        <f>E56*F56</f>
        <v>72.93037500000001</v>
      </c>
      <c r="H56" s="23">
        <f>G56-90</f>
        <v>-17.069624999999988</v>
      </c>
      <c r="I56" s="23">
        <f>(E56-E55)*F56</f>
        <v>3.4728749999999984</v>
      </c>
      <c r="J56" s="9" t="s">
        <v>22</v>
      </c>
    </row>
    <row r="57" spans="1:10" s="4" customFormat="1" ht="12.75">
      <c r="A57" s="48"/>
      <c r="B57" s="4" t="s">
        <v>20</v>
      </c>
      <c r="E57" s="22"/>
      <c r="F57" s="27"/>
      <c r="G57" s="23"/>
      <c r="H57" s="23"/>
      <c r="I57" s="23"/>
      <c r="J57" s="9"/>
    </row>
    <row r="58" spans="1:10" s="4" customFormat="1" ht="12.75">
      <c r="A58" s="47">
        <v>43143</v>
      </c>
      <c r="B58" s="17" t="s">
        <v>10</v>
      </c>
      <c r="C58" s="25">
        <v>127</v>
      </c>
      <c r="D58" s="21">
        <v>1.7</v>
      </c>
      <c r="E58" s="18">
        <v>100</v>
      </c>
      <c r="F58" s="26">
        <v>1.7</v>
      </c>
      <c r="G58" s="7">
        <f>E58*F58</f>
        <v>170</v>
      </c>
      <c r="H58" s="7">
        <f>G58-217</f>
        <v>-47</v>
      </c>
      <c r="I58" s="23"/>
      <c r="J58" s="41" t="s">
        <v>11</v>
      </c>
    </row>
    <row r="59" spans="1:10" s="6" customFormat="1" ht="12.75">
      <c r="A59" s="51">
        <v>43144</v>
      </c>
      <c r="B59" s="60"/>
      <c r="C59" s="61"/>
      <c r="D59" s="63" t="s">
        <v>21</v>
      </c>
      <c r="E59" s="12">
        <f>E58*1.05</f>
        <v>105</v>
      </c>
      <c r="F59" s="28">
        <v>1.78</v>
      </c>
      <c r="G59" s="13">
        <f>E59*F59</f>
        <v>186.9</v>
      </c>
      <c r="H59" s="13">
        <f>G59-217</f>
        <v>-30.099999999999994</v>
      </c>
      <c r="I59" s="13">
        <f>(E59-E58)*F59</f>
        <v>8.9</v>
      </c>
      <c r="J59" s="62"/>
    </row>
    <row r="60" spans="1:10" s="4" customFormat="1" ht="12.75">
      <c r="A60" s="47">
        <v>43145</v>
      </c>
      <c r="B60" s="17"/>
      <c r="C60" s="25"/>
      <c r="D60" s="21"/>
      <c r="E60" s="18">
        <f>E59*1.05</f>
        <v>110.25</v>
      </c>
      <c r="F60" s="27">
        <v>1.79</v>
      </c>
      <c r="G60" s="7">
        <f>E60*F60</f>
        <v>197.3475</v>
      </c>
      <c r="H60" s="7">
        <f>G60-217</f>
        <v>-19.652500000000003</v>
      </c>
      <c r="I60" s="23">
        <f>(E60-E59)*F60</f>
        <v>9.3975</v>
      </c>
      <c r="J60" s="41"/>
    </row>
    <row r="61" spans="1:10" s="4" customFormat="1" ht="12.75">
      <c r="A61" s="47">
        <v>43146</v>
      </c>
      <c r="B61" s="17"/>
      <c r="C61" s="25"/>
      <c r="D61" s="21"/>
      <c r="E61" s="18">
        <f>E60*1.05</f>
        <v>115.7625</v>
      </c>
      <c r="F61" s="27">
        <v>1.79</v>
      </c>
      <c r="G61" s="7">
        <f>E61*F61</f>
        <v>207.214875</v>
      </c>
      <c r="H61" s="7">
        <f>G61-217</f>
        <v>-9.785124999999994</v>
      </c>
      <c r="I61" s="23">
        <f>(E61-E60)*F61</f>
        <v>9.867375000000004</v>
      </c>
      <c r="J61" s="41"/>
    </row>
    <row r="62" spans="1:10" s="4" customFormat="1" ht="12.75">
      <c r="A62" s="47">
        <v>43147</v>
      </c>
      <c r="B62" s="17"/>
      <c r="C62" s="25"/>
      <c r="D62" s="21"/>
      <c r="E62" s="18">
        <f>E61*1.05</f>
        <v>121.55062500000001</v>
      </c>
      <c r="F62" s="27">
        <v>1.79</v>
      </c>
      <c r="G62" s="7">
        <f>E62*F62</f>
        <v>217.57561875000002</v>
      </c>
      <c r="H62" s="7">
        <f>G62-217</f>
        <v>0.575618750000018</v>
      </c>
      <c r="I62" s="23">
        <f>(E62-E61)*F62</f>
        <v>10.360743750000015</v>
      </c>
      <c r="J62" s="41"/>
    </row>
    <row r="63" spans="1:10" s="4" customFormat="1" ht="12.75">
      <c r="A63" s="48"/>
      <c r="B63" s="9"/>
      <c r="E63" s="22"/>
      <c r="F63" s="27"/>
      <c r="G63" s="23"/>
      <c r="H63" s="23"/>
      <c r="I63" s="23"/>
      <c r="J63" s="9"/>
    </row>
    <row r="64" spans="1:10" s="4" customFormat="1" ht="12.75">
      <c r="A64" s="47">
        <v>43142</v>
      </c>
      <c r="B64" s="17" t="s">
        <v>43</v>
      </c>
      <c r="C64" s="25">
        <v>12839.5</v>
      </c>
      <c r="D64" s="21">
        <v>20.75</v>
      </c>
      <c r="E64" s="22">
        <v>1000</v>
      </c>
      <c r="F64" s="27">
        <v>4.5</v>
      </c>
      <c r="G64" s="23">
        <f>E64*F64</f>
        <v>4500</v>
      </c>
      <c r="H64" s="23">
        <f>G64-12839.5</f>
        <v>-8339.5</v>
      </c>
      <c r="I64" s="23">
        <v>0</v>
      </c>
      <c r="J64" s="9" t="s">
        <v>49</v>
      </c>
    </row>
    <row r="65" spans="1:10" s="4" customFormat="1" ht="12.75">
      <c r="A65" s="48">
        <v>43143</v>
      </c>
      <c r="B65" s="9"/>
      <c r="E65" s="22">
        <f>E64*1.1</f>
        <v>1100</v>
      </c>
      <c r="F65" s="27">
        <v>5.27</v>
      </c>
      <c r="G65" s="23">
        <f>E65*F65</f>
        <v>5796.999999999999</v>
      </c>
      <c r="H65" s="23">
        <f>G65-12839.5</f>
        <v>-7042.500000000001</v>
      </c>
      <c r="I65" s="23">
        <f>(E65-E64)*F65</f>
        <v>527</v>
      </c>
      <c r="J65" s="9"/>
    </row>
    <row r="66" spans="1:10" s="6" customFormat="1" ht="12.75">
      <c r="A66" s="51">
        <v>43144</v>
      </c>
      <c r="B66" s="19"/>
      <c r="E66" s="12">
        <f>E65*1.1</f>
        <v>1210</v>
      </c>
      <c r="F66" s="28">
        <v>5.68</v>
      </c>
      <c r="G66" s="13">
        <f>E66*F66</f>
        <v>6872.799999999999</v>
      </c>
      <c r="H66" s="13">
        <f>G66-12839.5</f>
        <v>-5966.700000000001</v>
      </c>
      <c r="I66" s="13">
        <f>(E66-E65)*F66</f>
        <v>624.8</v>
      </c>
      <c r="J66" s="19"/>
    </row>
    <row r="67" spans="1:10" s="4" customFormat="1" ht="12.75">
      <c r="A67" s="48">
        <v>43145</v>
      </c>
      <c r="B67" s="9"/>
      <c r="E67" s="22">
        <f>E66*1.1</f>
        <v>1331</v>
      </c>
      <c r="F67" s="27">
        <v>5.51</v>
      </c>
      <c r="G67" s="23">
        <f>E67*F67</f>
        <v>7333.8099999999995</v>
      </c>
      <c r="H67" s="23">
        <f>G67-12839.5</f>
        <v>-5505.6900000000005</v>
      </c>
      <c r="I67" s="23">
        <f>(E67-E66)*F67</f>
        <v>666.7099999999999</v>
      </c>
      <c r="J67" s="9"/>
    </row>
    <row r="68" spans="1:10" s="4" customFormat="1" ht="12.75">
      <c r="A68" s="48"/>
      <c r="B68" s="9"/>
      <c r="E68" s="22"/>
      <c r="F68" s="27"/>
      <c r="G68" s="23"/>
      <c r="H68" s="23"/>
      <c r="I68" s="23"/>
      <c r="J68" s="9"/>
    </row>
    <row r="69" spans="1:10" s="4" customFormat="1" ht="12.75">
      <c r="A69" s="47">
        <v>43142</v>
      </c>
      <c r="B69" s="17" t="s">
        <v>17</v>
      </c>
      <c r="C69" s="25">
        <v>1914.663000002</v>
      </c>
      <c r="D69" s="21">
        <v>2.8</v>
      </c>
      <c r="E69" s="22">
        <v>682.44332764</v>
      </c>
      <c r="F69" s="27">
        <v>2.8</v>
      </c>
      <c r="G69" s="23">
        <f>E69*F69</f>
        <v>1910.8413173919998</v>
      </c>
      <c r="H69" s="23">
        <f>G69-1914.66</f>
        <v>-3.8186826080002447</v>
      </c>
      <c r="I69" s="23">
        <v>0</v>
      </c>
      <c r="J69" s="9" t="s">
        <v>11</v>
      </c>
    </row>
    <row r="70" spans="1:10" s="4" customFormat="1" ht="12.75">
      <c r="A70" s="48">
        <v>43143</v>
      </c>
      <c r="B70" s="9"/>
      <c r="E70" s="22">
        <f>E69*1.05</f>
        <v>716.565494022</v>
      </c>
      <c r="F70" s="27">
        <v>2.33</v>
      </c>
      <c r="G70" s="23">
        <f>E70*F70</f>
        <v>1669.5976010712602</v>
      </c>
      <c r="H70" s="23">
        <f>G70-1914.66</f>
        <v>-245.06239892873987</v>
      </c>
      <c r="I70" s="23">
        <f>(E70-E69)*F70</f>
        <v>79.50464767006011</v>
      </c>
      <c r="J70" s="9"/>
    </row>
    <row r="71" spans="1:10" s="6" customFormat="1" ht="12.75">
      <c r="A71" s="51">
        <v>43144</v>
      </c>
      <c r="B71" s="19"/>
      <c r="E71" s="12">
        <f>E70*1.05</f>
        <v>752.3937687231</v>
      </c>
      <c r="F71" s="28">
        <v>2.43</v>
      </c>
      <c r="G71" s="13">
        <f>E71*F71</f>
        <v>1828.3168579971332</v>
      </c>
      <c r="H71" s="13">
        <f>G71-1914.66</f>
        <v>-86.3431420028669</v>
      </c>
      <c r="I71" s="13">
        <f>(E71-E70)*F71</f>
        <v>87.06270752367297</v>
      </c>
      <c r="J71" s="19"/>
    </row>
    <row r="72" spans="1:10" s="4" customFormat="1" ht="12.75">
      <c r="A72" s="48">
        <v>43145</v>
      </c>
      <c r="B72" s="9"/>
      <c r="E72" s="22">
        <f>E71*1.05</f>
        <v>790.013457159255</v>
      </c>
      <c r="F72" s="27">
        <v>2</v>
      </c>
      <c r="G72" s="23">
        <f>E72*F72</f>
        <v>1580.02691431851</v>
      </c>
      <c r="H72" s="23">
        <f>G72-1914.66</f>
        <v>-334.63308568149</v>
      </c>
      <c r="I72" s="23">
        <f>(E72-E71)*F72</f>
        <v>75.23937687231</v>
      </c>
      <c r="J72" s="9"/>
    </row>
    <row r="73" spans="1:10" s="4" customFormat="1" ht="12.75">
      <c r="A73" s="48"/>
      <c r="B73" s="9"/>
      <c r="E73" s="22"/>
      <c r="F73" s="27"/>
      <c r="G73" s="23"/>
      <c r="H73" s="23"/>
      <c r="I73" s="23"/>
      <c r="J73" s="9"/>
    </row>
    <row r="74" spans="1:10" s="4" customFormat="1" ht="12.75">
      <c r="A74" s="48"/>
      <c r="B74" s="9"/>
      <c r="E74" s="22"/>
      <c r="F74" s="27"/>
      <c r="G74" s="23"/>
      <c r="H74" s="23"/>
      <c r="I74" s="23"/>
      <c r="J74" s="9"/>
    </row>
    <row r="75" spans="1:10" s="4" customFormat="1" ht="12.75">
      <c r="A75" s="48"/>
      <c r="B75" s="9"/>
      <c r="E75" s="22"/>
      <c r="F75" s="27"/>
      <c r="G75" s="23"/>
      <c r="H75" s="23"/>
      <c r="I75" s="23"/>
      <c r="J75" s="9"/>
    </row>
    <row r="76" spans="1:10" s="4" customFormat="1" ht="12.75">
      <c r="A76" s="48"/>
      <c r="B76" s="9"/>
      <c r="E76" s="22"/>
      <c r="F76" s="27"/>
      <c r="G76" s="23"/>
      <c r="H76" s="23"/>
      <c r="I76" s="23"/>
      <c r="J76" s="9"/>
    </row>
    <row r="77" spans="1:10" s="4" customFormat="1" ht="12.75">
      <c r="A77" s="48"/>
      <c r="B77" s="9"/>
      <c r="E77" s="22"/>
      <c r="F77" s="27"/>
      <c r="G77" s="23"/>
      <c r="H77" s="23"/>
      <c r="I77" s="23"/>
      <c r="J77" s="9"/>
    </row>
    <row r="78" spans="1:10" s="4" customFormat="1" ht="12.75">
      <c r="A78" s="49">
        <v>43135</v>
      </c>
      <c r="B78" s="31" t="s">
        <v>50</v>
      </c>
      <c r="C78" s="35">
        <v>8416</v>
      </c>
      <c r="D78" s="33">
        <v>2.1</v>
      </c>
      <c r="E78" s="34">
        <v>4000</v>
      </c>
      <c r="F78" s="36">
        <v>2.3</v>
      </c>
      <c r="G78" s="37">
        <f aca="true" t="shared" si="12" ref="G78:G87">E78*F78</f>
        <v>9200</v>
      </c>
      <c r="H78" s="37">
        <f>G78-7924</f>
        <v>1276</v>
      </c>
      <c r="I78" s="37">
        <v>0</v>
      </c>
      <c r="J78" s="38" t="s">
        <v>48</v>
      </c>
    </row>
    <row r="79" spans="1:10" s="4" customFormat="1" ht="12.75">
      <c r="A79" s="50">
        <v>43136</v>
      </c>
      <c r="B79" s="38"/>
      <c r="C79" s="40"/>
      <c r="D79" s="40"/>
      <c r="E79" s="34">
        <f>E78*1.12</f>
        <v>4480</v>
      </c>
      <c r="F79" s="36">
        <v>0.85</v>
      </c>
      <c r="G79" s="37">
        <f t="shared" si="12"/>
        <v>3808</v>
      </c>
      <c r="H79" s="37">
        <f>G79-8416</f>
        <v>-4608</v>
      </c>
      <c r="I79" s="37">
        <f>(E79-E78)*F79</f>
        <v>408</v>
      </c>
      <c r="J79" s="38"/>
    </row>
    <row r="80" spans="1:10" s="4" customFormat="1" ht="12.75">
      <c r="A80" s="65">
        <v>43137</v>
      </c>
      <c r="B80" s="38"/>
      <c r="C80" s="40"/>
      <c r="D80" s="40"/>
      <c r="E80" s="34">
        <v>4480</v>
      </c>
      <c r="F80" s="36">
        <v>0.39</v>
      </c>
      <c r="G80" s="37">
        <f t="shared" si="12"/>
        <v>1747.2</v>
      </c>
      <c r="H80" s="37">
        <f>G80-8416</f>
        <v>-6668.8</v>
      </c>
      <c r="I80" s="37">
        <f>(E80-E79)*F80</f>
        <v>0</v>
      </c>
      <c r="J80" s="38" t="s">
        <v>9</v>
      </c>
    </row>
    <row r="81" spans="1:10" s="4" customFormat="1" ht="12.75">
      <c r="A81" s="65"/>
      <c r="B81" s="31" t="s">
        <v>50</v>
      </c>
      <c r="C81" s="35">
        <v>180</v>
      </c>
      <c r="D81" s="33">
        <v>0.36</v>
      </c>
      <c r="E81" s="34">
        <v>520</v>
      </c>
      <c r="F81" s="36">
        <v>0.39</v>
      </c>
      <c r="G81" s="37">
        <f t="shared" si="12"/>
        <v>202.8</v>
      </c>
      <c r="H81" s="37"/>
      <c r="I81" s="37"/>
      <c r="J81" s="64" t="s">
        <v>30</v>
      </c>
    </row>
    <row r="82" spans="1:10" s="4" customFormat="1" ht="12.75">
      <c r="A82" s="65"/>
      <c r="B82" s="38"/>
      <c r="C82" s="40"/>
      <c r="D82" s="40"/>
      <c r="E82" s="34">
        <v>5000</v>
      </c>
      <c r="F82" s="36">
        <v>0.39</v>
      </c>
      <c r="G82" s="37">
        <f t="shared" si="12"/>
        <v>1950</v>
      </c>
      <c r="H82" s="37">
        <f aca="true" t="shared" si="13" ref="H82:H87">G82-8416</f>
        <v>-6466</v>
      </c>
      <c r="I82" s="37"/>
      <c r="J82" s="38"/>
    </row>
    <row r="83" spans="1:10" s="4" customFormat="1" ht="12.75">
      <c r="A83" s="50">
        <v>43138</v>
      </c>
      <c r="B83" s="38"/>
      <c r="C83" s="40"/>
      <c r="D83" s="40"/>
      <c r="E83" s="34">
        <f>E82*1.05</f>
        <v>5250</v>
      </c>
      <c r="F83" s="36">
        <v>0.33</v>
      </c>
      <c r="G83" s="37">
        <f t="shared" si="12"/>
        <v>1732.5</v>
      </c>
      <c r="H83" s="37">
        <f t="shared" si="13"/>
        <v>-6683.5</v>
      </c>
      <c r="I83" s="37">
        <f>(E83-E82)*F83</f>
        <v>82.5</v>
      </c>
      <c r="J83" s="38"/>
    </row>
    <row r="84" spans="1:10" s="4" customFormat="1" ht="12.75">
      <c r="A84" s="50">
        <v>43139</v>
      </c>
      <c r="B84" s="38"/>
      <c r="C84" s="40"/>
      <c r="D84" s="40"/>
      <c r="E84" s="34">
        <f>E83*1.05</f>
        <v>5512.5</v>
      </c>
      <c r="F84" s="36">
        <v>0.2</v>
      </c>
      <c r="G84" s="37">
        <f t="shared" si="12"/>
        <v>1102.5</v>
      </c>
      <c r="H84" s="37">
        <f t="shared" si="13"/>
        <v>-7313.5</v>
      </c>
      <c r="I84" s="37">
        <f>(E84-E83)*F84</f>
        <v>52.5</v>
      </c>
      <c r="J84" s="38"/>
    </row>
    <row r="85" spans="1:10" s="4" customFormat="1" ht="12.75">
      <c r="A85" s="50">
        <v>43140</v>
      </c>
      <c r="B85" s="38"/>
      <c r="C85" s="40"/>
      <c r="D85" s="40"/>
      <c r="E85" s="34">
        <f>E84*1.05</f>
        <v>5788.125</v>
      </c>
      <c r="F85" s="36">
        <v>0.22</v>
      </c>
      <c r="G85" s="37">
        <f t="shared" si="12"/>
        <v>1273.3875</v>
      </c>
      <c r="H85" s="37">
        <f t="shared" si="13"/>
        <v>-7142.6125</v>
      </c>
      <c r="I85" s="37">
        <f>(E85-E84)*F85</f>
        <v>60.6375</v>
      </c>
      <c r="J85" s="38"/>
    </row>
    <row r="86" spans="1:10" s="4" customFormat="1" ht="12.75">
      <c r="A86" s="50">
        <v>43141</v>
      </c>
      <c r="B86" s="38"/>
      <c r="C86" s="40"/>
      <c r="D86" s="40"/>
      <c r="E86" s="34">
        <f>E85*1.05</f>
        <v>6077.53125</v>
      </c>
      <c r="F86" s="36">
        <v>0.24</v>
      </c>
      <c r="G86" s="37">
        <f t="shared" si="12"/>
        <v>1458.6074999999998</v>
      </c>
      <c r="H86" s="37">
        <f t="shared" si="13"/>
        <v>-6957.3925</v>
      </c>
      <c r="I86" s="37">
        <f>(E86-E85)*F86</f>
        <v>69.4575</v>
      </c>
      <c r="J86" s="38"/>
    </row>
    <row r="87" spans="1:10" s="4" customFormat="1" ht="12.75">
      <c r="A87" s="50">
        <v>43142</v>
      </c>
      <c r="B87" s="38"/>
      <c r="C87" s="40"/>
      <c r="D87" s="40"/>
      <c r="E87" s="34">
        <f>E86*1.05</f>
        <v>6381.407812500001</v>
      </c>
      <c r="F87" s="36">
        <v>0.21834377</v>
      </c>
      <c r="G87" s="37">
        <f t="shared" si="12"/>
        <v>1393.3406396887033</v>
      </c>
      <c r="H87" s="37">
        <f t="shared" si="13"/>
        <v>-7022.659360311297</v>
      </c>
      <c r="I87" s="37">
        <f>(E87-E86)*F87</f>
        <v>66.34955427089074</v>
      </c>
      <c r="J87" s="38"/>
    </row>
    <row r="88" spans="1:10" s="4" customFormat="1" ht="12.75">
      <c r="A88" s="50">
        <v>43143</v>
      </c>
      <c r="B88" s="38"/>
      <c r="C88" s="40"/>
      <c r="D88" s="40"/>
      <c r="E88" s="34" t="s">
        <v>26</v>
      </c>
      <c r="F88" s="36"/>
      <c r="G88" s="37"/>
      <c r="H88" s="37"/>
      <c r="I88" s="37"/>
      <c r="J88" s="38"/>
    </row>
    <row r="89" spans="1:10" s="4" customFormat="1" ht="12.75">
      <c r="A89" s="50"/>
      <c r="B89" s="38" t="s">
        <v>29</v>
      </c>
      <c r="C89" s="40"/>
      <c r="D89" s="40"/>
      <c r="E89" s="34"/>
      <c r="F89" s="36"/>
      <c r="G89" s="37"/>
      <c r="H89" s="37"/>
      <c r="I89" s="37"/>
      <c r="J89" s="38"/>
    </row>
    <row r="90" spans="1:10" s="4" customFormat="1" ht="12.75">
      <c r="A90" s="48"/>
      <c r="B90" s="9"/>
      <c r="E90" s="22"/>
      <c r="F90" s="27"/>
      <c r="G90" s="23"/>
      <c r="H90" s="23"/>
      <c r="I90" s="23"/>
      <c r="J90" s="9"/>
    </row>
    <row r="91" spans="1:12" s="40" customFormat="1" ht="12.75">
      <c r="A91" s="50">
        <v>43140</v>
      </c>
      <c r="B91" s="31" t="s">
        <v>54</v>
      </c>
      <c r="C91" s="35">
        <v>708</v>
      </c>
      <c r="D91" s="57">
        <v>2.69</v>
      </c>
      <c r="E91" s="34">
        <v>262.89372211</v>
      </c>
      <c r="F91" s="36">
        <v>2.7</v>
      </c>
      <c r="G91" s="37">
        <f>E91*F91</f>
        <v>709.813049697</v>
      </c>
      <c r="H91" s="37">
        <f>G91-708</f>
        <v>1.8130496969999967</v>
      </c>
      <c r="I91" s="37"/>
      <c r="J91" s="58" t="s">
        <v>53</v>
      </c>
      <c r="K91" s="14"/>
      <c r="L91" s="14"/>
    </row>
    <row r="92" spans="1:12" s="40" customFormat="1" ht="12.75">
      <c r="A92" s="50"/>
      <c r="B92" s="31"/>
      <c r="C92" s="35"/>
      <c r="D92" s="57"/>
      <c r="E92" s="59" t="s">
        <v>18</v>
      </c>
      <c r="F92" s="36"/>
      <c r="G92" s="37"/>
      <c r="H92" s="37"/>
      <c r="I92" s="37"/>
      <c r="J92" s="58"/>
      <c r="K92" s="14"/>
      <c r="L92" s="14"/>
    </row>
    <row r="93" spans="1:10" s="4" customFormat="1" ht="12.75">
      <c r="A93" s="48"/>
      <c r="B93" s="9"/>
      <c r="E93" s="22"/>
      <c r="F93" s="27"/>
      <c r="G93" s="23"/>
      <c r="H93" s="23"/>
      <c r="I93" s="23"/>
      <c r="J93" s="9"/>
    </row>
    <row r="94" spans="1:14" s="4" customFormat="1" ht="12.75">
      <c r="A94" s="49">
        <v>43134</v>
      </c>
      <c r="B94" s="31" t="s">
        <v>43</v>
      </c>
      <c r="C94" s="35">
        <v>7924</v>
      </c>
      <c r="D94" s="33">
        <v>28.3</v>
      </c>
      <c r="E94" s="34">
        <v>280</v>
      </c>
      <c r="F94" s="36">
        <v>28.49</v>
      </c>
      <c r="G94" s="37">
        <f aca="true" t="shared" si="14" ref="G94:G102">E94*F94</f>
        <v>7977.2</v>
      </c>
      <c r="H94" s="37">
        <f aca="true" t="shared" si="15" ref="H94:H102">G94-7924</f>
        <v>53.19999999999982</v>
      </c>
      <c r="I94" s="37">
        <v>0</v>
      </c>
      <c r="J94" s="38" t="s">
        <v>49</v>
      </c>
      <c r="K94" s="40"/>
      <c r="L94" s="40"/>
      <c r="M94" s="40"/>
      <c r="N94" s="40"/>
    </row>
    <row r="95" spans="1:14" s="4" customFormat="1" ht="12.75">
      <c r="A95" s="50">
        <v>43135</v>
      </c>
      <c r="B95" s="38"/>
      <c r="C95" s="40"/>
      <c r="D95" s="40"/>
      <c r="E95" s="34">
        <f>E94*1.1</f>
        <v>308</v>
      </c>
      <c r="F95" s="36">
        <v>28</v>
      </c>
      <c r="G95" s="37">
        <f t="shared" si="14"/>
        <v>8624</v>
      </c>
      <c r="H95" s="37">
        <f t="shared" si="15"/>
        <v>700</v>
      </c>
      <c r="I95" s="37">
        <f aca="true" t="shared" si="16" ref="I95:I102">(E95-E94)*F95</f>
        <v>784</v>
      </c>
      <c r="J95" s="38"/>
      <c r="K95" s="40"/>
      <c r="L95" s="40"/>
      <c r="M95" s="40"/>
      <c r="N95" s="40"/>
    </row>
    <row r="96" spans="1:14" s="4" customFormat="1" ht="12.75">
      <c r="A96" s="50">
        <v>43136</v>
      </c>
      <c r="B96" s="38"/>
      <c r="C96" s="40"/>
      <c r="D96" s="40"/>
      <c r="E96" s="34">
        <v>308</v>
      </c>
      <c r="F96" s="36">
        <v>12.5</v>
      </c>
      <c r="G96" s="37">
        <f t="shared" si="14"/>
        <v>3850</v>
      </c>
      <c r="H96" s="37">
        <f t="shared" si="15"/>
        <v>-4074</v>
      </c>
      <c r="I96" s="37">
        <f t="shared" si="16"/>
        <v>0</v>
      </c>
      <c r="J96" s="38" t="s">
        <v>3</v>
      </c>
      <c r="K96" s="40"/>
      <c r="L96" s="40"/>
      <c r="M96" s="40"/>
      <c r="N96" s="40"/>
    </row>
    <row r="97" spans="1:14" s="4" customFormat="1" ht="12.75">
      <c r="A97" s="50">
        <v>43137</v>
      </c>
      <c r="B97" s="38"/>
      <c r="C97" s="40"/>
      <c r="D97" s="40"/>
      <c r="E97" s="34">
        <f aca="true" t="shared" si="17" ref="E97:E102">E96*1.1</f>
        <v>338.8</v>
      </c>
      <c r="F97" s="36">
        <v>11</v>
      </c>
      <c r="G97" s="37">
        <f t="shared" si="14"/>
        <v>3726.8</v>
      </c>
      <c r="H97" s="37">
        <f t="shared" si="15"/>
        <v>-4197.2</v>
      </c>
      <c r="I97" s="37">
        <f t="shared" si="16"/>
        <v>338.8000000000001</v>
      </c>
      <c r="J97" s="38"/>
      <c r="K97" s="40"/>
      <c r="L97" s="40"/>
      <c r="M97" s="40"/>
      <c r="N97" s="40"/>
    </row>
    <row r="98" spans="1:14" s="4" customFormat="1" ht="12.75">
      <c r="A98" s="50">
        <v>43138</v>
      </c>
      <c r="B98" s="38"/>
      <c r="C98" s="40"/>
      <c r="D98" s="40"/>
      <c r="E98" s="34">
        <f t="shared" si="17"/>
        <v>372.68000000000006</v>
      </c>
      <c r="F98" s="36">
        <v>14</v>
      </c>
      <c r="G98" s="37">
        <f t="shared" si="14"/>
        <v>5217.52</v>
      </c>
      <c r="H98" s="37">
        <f t="shared" si="15"/>
        <v>-2706.4799999999996</v>
      </c>
      <c r="I98" s="37">
        <f t="shared" si="16"/>
        <v>474.32000000000073</v>
      </c>
      <c r="J98" s="38"/>
      <c r="K98" s="40"/>
      <c r="L98" s="40"/>
      <c r="M98" s="40"/>
      <c r="N98" s="40"/>
    </row>
    <row r="99" spans="1:14" s="4" customFormat="1" ht="12.75">
      <c r="A99" s="50">
        <v>43139</v>
      </c>
      <c r="B99" s="38"/>
      <c r="C99" s="40"/>
      <c r="D99" s="40"/>
      <c r="E99" s="34">
        <f t="shared" si="17"/>
        <v>409.9480000000001</v>
      </c>
      <c r="F99" s="36">
        <v>14.54</v>
      </c>
      <c r="G99" s="37">
        <f t="shared" si="14"/>
        <v>5960.643920000001</v>
      </c>
      <c r="H99" s="37">
        <f t="shared" si="15"/>
        <v>-1963.3560799999987</v>
      </c>
      <c r="I99" s="37">
        <f t="shared" si="16"/>
        <v>541.8767200000004</v>
      </c>
      <c r="J99" s="38"/>
      <c r="K99" s="40"/>
      <c r="L99" s="40"/>
      <c r="M99" s="40"/>
      <c r="N99" s="40"/>
    </row>
    <row r="100" spans="1:14" s="4" customFormat="1" ht="12.75">
      <c r="A100" s="50">
        <v>43140</v>
      </c>
      <c r="B100" s="38"/>
      <c r="C100" s="40"/>
      <c r="D100" s="40"/>
      <c r="E100" s="34">
        <f t="shared" si="17"/>
        <v>450.94280000000015</v>
      </c>
      <c r="F100" s="36">
        <v>8.6</v>
      </c>
      <c r="G100" s="37">
        <f t="shared" si="14"/>
        <v>3878.108080000001</v>
      </c>
      <c r="H100" s="37">
        <f t="shared" si="15"/>
        <v>-4045.891919999999</v>
      </c>
      <c r="I100" s="37">
        <f t="shared" si="16"/>
        <v>352.55528000000044</v>
      </c>
      <c r="J100" s="38"/>
      <c r="K100" s="40"/>
      <c r="L100" s="40"/>
      <c r="M100" s="40"/>
      <c r="N100" s="40"/>
    </row>
    <row r="101" spans="1:14" s="4" customFormat="1" ht="12.75">
      <c r="A101" s="50">
        <v>43141</v>
      </c>
      <c r="B101" s="38"/>
      <c r="C101" s="40"/>
      <c r="D101" s="40"/>
      <c r="E101" s="34">
        <f t="shared" si="17"/>
        <v>496.03708000000023</v>
      </c>
      <c r="F101" s="36">
        <v>4.62</v>
      </c>
      <c r="G101" s="37">
        <f t="shared" si="14"/>
        <v>2291.691309600001</v>
      </c>
      <c r="H101" s="37">
        <f t="shared" si="15"/>
        <v>-5632.308690399999</v>
      </c>
      <c r="I101" s="37">
        <f t="shared" si="16"/>
        <v>208.3355736000004</v>
      </c>
      <c r="J101" s="38"/>
      <c r="K101" s="40"/>
      <c r="L101" s="40"/>
      <c r="M101" s="40"/>
      <c r="N101" s="40"/>
    </row>
    <row r="102" spans="1:14" s="4" customFormat="1" ht="12.75">
      <c r="A102" s="50">
        <v>43142</v>
      </c>
      <c r="B102" s="38"/>
      <c r="C102" s="40"/>
      <c r="D102" s="40"/>
      <c r="E102" s="34">
        <f t="shared" si="17"/>
        <v>545.6407880000003</v>
      </c>
      <c r="F102" s="36">
        <v>4.7</v>
      </c>
      <c r="G102" s="37">
        <f t="shared" si="14"/>
        <v>2564.5117036000015</v>
      </c>
      <c r="H102" s="37">
        <f t="shared" si="15"/>
        <v>-5359.488296399999</v>
      </c>
      <c r="I102" s="37">
        <f t="shared" si="16"/>
        <v>233.1374276000002</v>
      </c>
      <c r="J102" s="38" t="s">
        <v>14</v>
      </c>
      <c r="K102" s="40"/>
      <c r="L102" s="40"/>
      <c r="M102" s="40"/>
      <c r="N102" s="40"/>
    </row>
    <row r="103" spans="1:14" s="4" customFormat="1" ht="12.75">
      <c r="A103" s="50"/>
      <c r="B103" s="38"/>
      <c r="C103" s="40"/>
      <c r="D103" s="40"/>
      <c r="E103" s="34"/>
      <c r="F103" s="36"/>
      <c r="G103" s="37"/>
      <c r="H103" s="37"/>
      <c r="I103" s="37"/>
      <c r="J103" s="38"/>
      <c r="K103" s="40"/>
      <c r="L103" s="40"/>
      <c r="M103" s="40"/>
      <c r="N103" s="40"/>
    </row>
    <row r="104" spans="1:14" s="4" customFormat="1" ht="12.75">
      <c r="A104" s="49">
        <v>43139</v>
      </c>
      <c r="B104" s="31" t="s">
        <v>43</v>
      </c>
      <c r="C104" s="35">
        <v>5280</v>
      </c>
      <c r="D104" s="33">
        <v>13.2</v>
      </c>
      <c r="E104" s="34">
        <v>402</v>
      </c>
      <c r="F104" s="36">
        <v>13.1</v>
      </c>
      <c r="G104" s="37">
        <f>E104*F104</f>
        <v>5266.2</v>
      </c>
      <c r="H104" s="37">
        <f>G104-5280</f>
        <v>-13.800000000000182</v>
      </c>
      <c r="I104" s="37">
        <v>0</v>
      </c>
      <c r="J104" s="38" t="s">
        <v>75</v>
      </c>
      <c r="K104" s="40"/>
      <c r="L104" s="40"/>
      <c r="M104" s="40"/>
      <c r="N104" s="40"/>
    </row>
    <row r="105" spans="1:14" s="4" customFormat="1" ht="12.75">
      <c r="A105" s="50">
        <v>43140</v>
      </c>
      <c r="B105" s="38"/>
      <c r="C105" s="40"/>
      <c r="D105" s="40"/>
      <c r="E105" s="34">
        <f>E104*1.1</f>
        <v>442.20000000000005</v>
      </c>
      <c r="F105" s="36">
        <v>8.67</v>
      </c>
      <c r="G105" s="37">
        <f>E105*F105</f>
        <v>3833.8740000000003</v>
      </c>
      <c r="H105" s="37">
        <f>G105-5280</f>
        <v>-1446.1259999999997</v>
      </c>
      <c r="I105" s="37">
        <f>(E105-E104)*F105</f>
        <v>348.5340000000004</v>
      </c>
      <c r="J105" s="38"/>
      <c r="K105" s="40"/>
      <c r="L105" s="40"/>
      <c r="M105" s="40"/>
      <c r="N105" s="40"/>
    </row>
    <row r="106" spans="1:14" s="4" customFormat="1" ht="12.75">
      <c r="A106" s="50">
        <v>43141</v>
      </c>
      <c r="B106" s="38"/>
      <c r="C106" s="40"/>
      <c r="D106" s="40"/>
      <c r="E106" s="34">
        <f>E105*1.1</f>
        <v>486.4200000000001</v>
      </c>
      <c r="F106" s="36">
        <v>4</v>
      </c>
      <c r="G106" s="37">
        <f>E106*F106</f>
        <v>1945.6800000000003</v>
      </c>
      <c r="H106" s="37">
        <f>G106-5280</f>
        <v>-3334.3199999999997</v>
      </c>
      <c r="I106" s="37">
        <f>(E106-E105)*F106</f>
        <v>176.8800000000001</v>
      </c>
      <c r="J106" s="38"/>
      <c r="K106" s="40"/>
      <c r="L106" s="40"/>
      <c r="M106" s="40"/>
      <c r="N106" s="40"/>
    </row>
    <row r="107" spans="1:14" s="4" customFormat="1" ht="12.75">
      <c r="A107" s="50">
        <v>43142</v>
      </c>
      <c r="B107" s="38"/>
      <c r="C107" s="40"/>
      <c r="D107" s="40"/>
      <c r="E107" s="34">
        <f>E106*1.1</f>
        <v>535.0620000000001</v>
      </c>
      <c r="F107" s="36">
        <v>4.7</v>
      </c>
      <c r="G107" s="37">
        <f>E107*F107</f>
        <v>2514.7914000000005</v>
      </c>
      <c r="H107" s="37">
        <f>G107-5280</f>
        <v>-2765.2085999999995</v>
      </c>
      <c r="I107" s="37">
        <f>(E107-E106)*F107</f>
        <v>228.61740000000026</v>
      </c>
      <c r="J107" s="38" t="s">
        <v>15</v>
      </c>
      <c r="K107" s="40"/>
      <c r="L107" s="40"/>
      <c r="M107" s="40"/>
      <c r="N107" s="40"/>
    </row>
    <row r="108" spans="1:10" s="4" customFormat="1" ht="12.75">
      <c r="A108" s="47"/>
      <c r="B108" s="9"/>
      <c r="E108" s="22"/>
      <c r="F108" s="27"/>
      <c r="G108" s="23"/>
      <c r="H108" s="23"/>
      <c r="I108" s="23"/>
      <c r="J108" s="9"/>
    </row>
    <row r="110" spans="1:11" ht="12.75">
      <c r="A110" s="49">
        <v>43132</v>
      </c>
      <c r="B110" s="32" t="s">
        <v>72</v>
      </c>
      <c r="C110" s="44">
        <v>14351</v>
      </c>
      <c r="D110" s="52">
        <f>C110/E110</f>
        <v>1443.181818181818</v>
      </c>
      <c r="E110" s="42">
        <v>9.944</v>
      </c>
      <c r="F110" s="43">
        <v>930</v>
      </c>
      <c r="G110" s="44">
        <f aca="true" t="shared" si="18" ref="G110:G117">E110*F110</f>
        <v>9247.92</v>
      </c>
      <c r="H110" s="44">
        <f aca="true" t="shared" si="19" ref="H110:H116">G110-14351</f>
        <v>-5103.08</v>
      </c>
      <c r="I110" s="37"/>
      <c r="J110" s="32"/>
      <c r="K110" s="14"/>
    </row>
    <row r="111" spans="1:11" ht="12.75">
      <c r="A111" s="49">
        <v>43133</v>
      </c>
      <c r="B111" s="32"/>
      <c r="C111" s="14"/>
      <c r="D111" s="14"/>
      <c r="E111" s="42">
        <v>10.9384064</v>
      </c>
      <c r="F111" s="43">
        <v>3700</v>
      </c>
      <c r="G111" s="44">
        <f t="shared" si="18"/>
        <v>40472.10368</v>
      </c>
      <c r="H111" s="44">
        <f t="shared" si="19"/>
        <v>26121.10368</v>
      </c>
      <c r="I111" s="37">
        <f>(E111-E110)*F111</f>
        <v>3679.3036799999963</v>
      </c>
      <c r="J111" s="14" t="s">
        <v>44</v>
      </c>
      <c r="K111" s="14"/>
    </row>
    <row r="112" spans="1:13" ht="12.75">
      <c r="A112" s="50">
        <v>43134</v>
      </c>
      <c r="B112" s="38"/>
      <c r="C112" s="40"/>
      <c r="D112" s="40"/>
      <c r="E112" s="34">
        <v>10</v>
      </c>
      <c r="F112" s="36">
        <v>3777</v>
      </c>
      <c r="G112" s="37">
        <f t="shared" si="18"/>
        <v>37770</v>
      </c>
      <c r="H112" s="37">
        <f t="shared" si="19"/>
        <v>23419</v>
      </c>
      <c r="I112" s="37">
        <v>0</v>
      </c>
      <c r="J112" s="40" t="s">
        <v>0</v>
      </c>
      <c r="K112" s="40"/>
      <c r="L112" s="4"/>
      <c r="M112" s="4"/>
    </row>
    <row r="113" spans="1:13" ht="12.75">
      <c r="A113" s="50">
        <v>43135</v>
      </c>
      <c r="B113" s="38"/>
      <c r="C113" s="40"/>
      <c r="D113" s="40"/>
      <c r="E113" s="34">
        <v>10</v>
      </c>
      <c r="F113" s="36">
        <v>6290</v>
      </c>
      <c r="G113" s="37">
        <f t="shared" si="18"/>
        <v>62900</v>
      </c>
      <c r="H113" s="37">
        <f t="shared" si="19"/>
        <v>48549</v>
      </c>
      <c r="I113" s="37">
        <f>(E113-E112)*F113</f>
        <v>0</v>
      </c>
      <c r="J113" s="38" t="s">
        <v>1</v>
      </c>
      <c r="K113" s="40"/>
      <c r="L113" s="4"/>
      <c r="M113" s="4"/>
    </row>
    <row r="114" spans="1:13" ht="12.75">
      <c r="A114" s="50">
        <v>43136</v>
      </c>
      <c r="B114" s="38"/>
      <c r="C114" s="40"/>
      <c r="D114" s="40"/>
      <c r="E114" s="34">
        <v>10.8</v>
      </c>
      <c r="F114" s="36">
        <v>1864</v>
      </c>
      <c r="G114" s="37">
        <f t="shared" si="18"/>
        <v>20131.2</v>
      </c>
      <c r="H114" s="37">
        <f t="shared" si="19"/>
        <v>5780.200000000001</v>
      </c>
      <c r="I114" s="37">
        <f>(E114-E113)*F114</f>
        <v>1491.2000000000014</v>
      </c>
      <c r="J114" s="38" t="s">
        <v>5</v>
      </c>
      <c r="K114" s="40"/>
      <c r="L114" s="4"/>
      <c r="M114" s="4"/>
    </row>
    <row r="115" spans="1:13" ht="12.75">
      <c r="A115" s="50">
        <v>43137</v>
      </c>
      <c r="B115" s="38"/>
      <c r="C115" s="40"/>
      <c r="D115" s="40"/>
      <c r="E115" s="34">
        <f>E114*1.17</f>
        <v>12.636</v>
      </c>
      <c r="F115" s="36">
        <v>1300</v>
      </c>
      <c r="G115" s="37">
        <f t="shared" si="18"/>
        <v>16426.8</v>
      </c>
      <c r="H115" s="37">
        <f t="shared" si="19"/>
        <v>2075.7999999999993</v>
      </c>
      <c r="I115" s="37">
        <f>(E115-E114)*F115</f>
        <v>2386.799999999998</v>
      </c>
      <c r="J115" s="38"/>
      <c r="K115" s="40"/>
      <c r="L115" s="4"/>
      <c r="M115" s="4"/>
    </row>
    <row r="116" spans="1:13" ht="12.75">
      <c r="A116" s="50">
        <v>43138</v>
      </c>
      <c r="B116" s="38"/>
      <c r="C116" s="40"/>
      <c r="D116" s="40"/>
      <c r="E116" s="34">
        <f>E115*1.17</f>
        <v>14.784119999999998</v>
      </c>
      <c r="F116" s="36">
        <v>800</v>
      </c>
      <c r="G116" s="37">
        <f t="shared" si="18"/>
        <v>11827.295999999998</v>
      </c>
      <c r="H116" s="37">
        <f t="shared" si="19"/>
        <v>-2523.7040000000015</v>
      </c>
      <c r="I116" s="37">
        <f>(E116-E115)*F116</f>
        <v>1718.495999999999</v>
      </c>
      <c r="J116" s="38" t="s">
        <v>74</v>
      </c>
      <c r="K116" s="40"/>
      <c r="L116" s="4"/>
      <c r="M116" s="4"/>
    </row>
    <row r="117" spans="1:13" ht="12.75">
      <c r="A117" s="50">
        <v>43139</v>
      </c>
      <c r="B117" s="38"/>
      <c r="C117" s="40"/>
      <c r="D117" s="40"/>
      <c r="E117" s="34">
        <v>0</v>
      </c>
      <c r="F117" s="36">
        <v>0</v>
      </c>
      <c r="G117" s="37">
        <f t="shared" si="18"/>
        <v>0</v>
      </c>
      <c r="H117" s="37">
        <v>0</v>
      </c>
      <c r="I117" s="37">
        <f>(E117-E116)*F117</f>
        <v>0</v>
      </c>
      <c r="J117" s="38" t="s">
        <v>73</v>
      </c>
      <c r="K117" s="40"/>
      <c r="L117" s="4"/>
      <c r="M117" s="4"/>
    </row>
    <row r="118" spans="1:13" ht="12.75">
      <c r="A118" s="50"/>
      <c r="B118" s="38"/>
      <c r="C118" s="40"/>
      <c r="D118" s="40"/>
      <c r="E118" s="34"/>
      <c r="F118" s="36"/>
      <c r="G118" s="37"/>
      <c r="H118" s="37"/>
      <c r="I118" s="37"/>
      <c r="J118" s="38"/>
      <c r="K118" s="40"/>
      <c r="L118" s="4"/>
      <c r="M118" s="4"/>
    </row>
    <row r="119" spans="1:13" ht="12.75">
      <c r="A119" s="50">
        <v>43136</v>
      </c>
      <c r="B119" s="31" t="s">
        <v>72</v>
      </c>
      <c r="C119" s="35">
        <v>0</v>
      </c>
      <c r="D119" s="33">
        <v>1443.181818</v>
      </c>
      <c r="E119" s="34">
        <v>0.8</v>
      </c>
      <c r="F119" s="36">
        <v>1835</v>
      </c>
      <c r="G119" s="37">
        <f>E119*F119</f>
        <v>1468</v>
      </c>
      <c r="H119" s="37">
        <f>G119-0</f>
        <v>1468</v>
      </c>
      <c r="I119" s="37">
        <v>-1</v>
      </c>
      <c r="J119" s="38" t="s">
        <v>2</v>
      </c>
      <c r="K119" s="4"/>
      <c r="L119" s="4"/>
      <c r="M119" s="4"/>
    </row>
    <row r="120" spans="1:13" ht="12.75">
      <c r="A120" s="50">
        <v>43137</v>
      </c>
      <c r="B120" s="38"/>
      <c r="C120" s="40"/>
      <c r="D120" s="39"/>
      <c r="E120" s="34">
        <f>E119*1.17</f>
        <v>0.9359999999999999</v>
      </c>
      <c r="F120" s="36">
        <v>2565</v>
      </c>
      <c r="G120" s="37">
        <f>E120*F120</f>
        <v>2400.8399999999997</v>
      </c>
      <c r="H120" s="37">
        <f>G120-0</f>
        <v>2400.8399999999997</v>
      </c>
      <c r="I120" s="37">
        <v>0</v>
      </c>
      <c r="J120" s="38" t="s">
        <v>6</v>
      </c>
      <c r="K120" s="4"/>
      <c r="L120" s="4"/>
      <c r="M120" s="4"/>
    </row>
  </sheetData>
  <sheetProtection/>
  <mergeCells count="1">
    <mergeCell ref="A80:A8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2005-03-18T11:58:30Z</dcterms:created>
  <dcterms:modified xsi:type="dcterms:W3CDTF">2023-10-28T10:56:05Z</dcterms:modified>
  <cp:category/>
  <cp:version/>
  <cp:contentType/>
  <cp:contentStatus/>
</cp:coreProperties>
</file>